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5c26f203d10946f/Documents/Documents/NDC/2021/San Dimas/PPK/"/>
    </mc:Choice>
  </mc:AlternateContent>
  <xr:revisionPtr revIDLastSave="0" documentId="8_{48C1107D-555B-47BF-8033-23F6B7E5B5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asignación!$B$4:$P$78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C81" i="1"/>
  <c r="L7" i="2"/>
  <c r="K7" i="2"/>
  <c r="J7" i="2"/>
  <c r="I7" i="2"/>
  <c r="P16" i="1" l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D81" i="1"/>
  <c r="E81" i="1"/>
  <c r="F81" i="1"/>
  <c r="G81" i="1"/>
  <c r="H81" i="1"/>
  <c r="I81" i="1"/>
  <c r="J81" i="1"/>
  <c r="K81" i="1"/>
  <c r="M81" i="1"/>
  <c r="N81" i="1"/>
  <c r="O81" i="1"/>
  <c r="L81" i="1" l="1"/>
  <c r="P6" i="1"/>
  <c r="P7" i="1"/>
  <c r="P8" i="1"/>
  <c r="P9" i="1"/>
  <c r="P10" i="1"/>
  <c r="P11" i="1"/>
  <c r="P12" i="1"/>
  <c r="P13" i="1"/>
  <c r="P14" i="1"/>
  <c r="P15" i="1"/>
  <c r="N11" i="2" l="1"/>
  <c r="N12" i="2"/>
  <c r="N13" i="2"/>
  <c r="N14" i="2"/>
  <c r="N16" i="2"/>
  <c r="N17" i="2"/>
  <c r="N18" i="2"/>
  <c r="N20" i="2"/>
  <c r="N21" i="2"/>
  <c r="N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P79" i="1"/>
  <c r="F8" i="2"/>
  <c r="E8" i="2"/>
  <c r="D8" i="2"/>
  <c r="C8" i="2"/>
  <c r="H8" i="2"/>
  <c r="G1" i="2" s="1"/>
  <c r="I21" i="2" l="1"/>
  <c r="L18" i="2"/>
  <c r="L16" i="2"/>
  <c r="L17" i="2"/>
  <c r="L14" i="2"/>
  <c r="K14" i="2"/>
  <c r="J20" i="2"/>
  <c r="J12" i="2"/>
  <c r="J21" i="2"/>
  <c r="L20" i="2"/>
  <c r="I18" i="2"/>
  <c r="L11" i="2"/>
  <c r="L12" i="2"/>
  <c r="I22" i="2"/>
  <c r="I14" i="2"/>
  <c r="K12" i="2"/>
  <c r="L21" i="2"/>
  <c r="K18" i="2"/>
  <c r="L13" i="2"/>
  <c r="I12" i="2"/>
  <c r="I20" i="2"/>
  <c r="K21" i="2"/>
  <c r="G15" i="2"/>
  <c r="K13" i="2"/>
  <c r="J11" i="2"/>
  <c r="J16" i="2"/>
  <c r="J22" i="2"/>
  <c r="G19" i="2"/>
  <c r="K17" i="2"/>
  <c r="I16" i="2"/>
  <c r="G12" i="2"/>
  <c r="G11" i="2"/>
  <c r="K22" i="2"/>
  <c r="K20" i="2"/>
  <c r="J17" i="2"/>
  <c r="G14" i="2"/>
  <c r="G17" i="2"/>
  <c r="G16" i="2"/>
  <c r="G18" i="2"/>
  <c r="K16" i="2"/>
  <c r="L22" i="2"/>
  <c r="G13" i="2"/>
  <c r="I11" i="2"/>
  <c r="I17" i="2"/>
  <c r="J18" i="2"/>
  <c r="J13" i="2"/>
  <c r="I13" i="2"/>
  <c r="G20" i="2"/>
  <c r="G21" i="2"/>
  <c r="J14" i="2"/>
  <c r="K11" i="2"/>
  <c r="G10" i="2"/>
  <c r="G22" i="2"/>
  <c r="P81" i="1"/>
  <c r="G8" i="2"/>
  <c r="M22" i="2" l="1"/>
  <c r="M17" i="2"/>
  <c r="M11" i="2"/>
  <c r="M14" i="2"/>
  <c r="M13" i="2"/>
  <c r="M16" i="2"/>
  <c r="M12" i="2"/>
  <c r="M21" i="2"/>
  <c r="M18" i="2"/>
  <c r="M20" i="2"/>
  <c r="H2" i="1" l="1"/>
  <c r="K2" i="1"/>
  <c r="E9" i="2" l="1"/>
  <c r="F9" i="2"/>
  <c r="L9" i="2" l="1"/>
  <c r="L2" i="1"/>
  <c r="K9" i="2"/>
  <c r="I2" i="1"/>
  <c r="B2" i="1" l="1"/>
  <c r="E2" i="1"/>
  <c r="C9" i="2" l="1"/>
  <c r="D9" i="2"/>
  <c r="H9" i="2" l="1"/>
  <c r="N9" i="2" s="1"/>
  <c r="F2" i="1"/>
  <c r="J9" i="2"/>
  <c r="I9" i="2"/>
  <c r="C2" i="1"/>
</calcChain>
</file>

<file path=xl/sharedStrings.xml><?xml version="1.0" encoding="utf-8"?>
<sst xmlns="http://schemas.openxmlformats.org/spreadsheetml/2006/main" count="74" uniqueCount="54">
  <si>
    <t>Total</t>
  </si>
  <si>
    <t xml:space="preserve"> Hisp</t>
  </si>
  <si>
    <t>Latino</t>
  </si>
  <si>
    <t>D2:</t>
  </si>
  <si>
    <t>D1:</t>
  </si>
  <si>
    <t>D3:</t>
  </si>
  <si>
    <t>D4:</t>
  </si>
  <si>
    <t>(1-4)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</si>
  <si>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</si>
  <si>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</si>
  <si>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</si>
  <si>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</si>
  <si>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</si>
  <si>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</si>
  <si>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</si>
  <si>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</si>
  <si>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</si>
  <si>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</si>
  <si>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</si>
  <si>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</si>
  <si>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</si>
  <si>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Referencia: Población total &amp; deviación de la ideal por distrito</t>
  </si>
  <si>
    <t>Distrito</t>
  </si>
  <si>
    <t>Unid</t>
  </si>
  <si>
    <t>Población</t>
  </si>
  <si>
    <t>Población Ciudadana en Edad Electoral (PCEE)</t>
  </si>
  <si>
    <t>Votantes Registratos (Nov. 2020)</t>
  </si>
  <si>
    <t>Votantes Activos (Nov. 2020)</t>
  </si>
  <si>
    <t>Pob</t>
  </si>
  <si>
    <t>Blanco</t>
  </si>
  <si>
    <t>Negro</t>
  </si>
  <si>
    <t>Asiático</t>
  </si>
  <si>
    <t>Otro</t>
  </si>
  <si>
    <t>Totales por distrito</t>
  </si>
  <si>
    <t>Población ideal:</t>
  </si>
  <si>
    <t>Entre su nombre aquí</t>
  </si>
  <si>
    <t>Contados</t>
  </si>
  <si>
    <t>Porcentajes</t>
  </si>
  <si>
    <t>Grupo</t>
  </si>
  <si>
    <t>Categoria</t>
  </si>
  <si>
    <t>Sin designación</t>
  </si>
  <si>
    <t>Población total</t>
  </si>
  <si>
    <t>Pob. Tot.</t>
  </si>
  <si>
    <t>Deviación en personas</t>
  </si>
  <si>
    <t>PCEE Total</t>
  </si>
  <si>
    <t>Latinos</t>
  </si>
  <si>
    <t>Blancos</t>
  </si>
  <si>
    <t>Negros</t>
  </si>
  <si>
    <t>Votantes Registrados (Nov. 2020)</t>
  </si>
  <si>
    <t>Votantes Activos
(Nov. 2020)</t>
  </si>
  <si>
    <t>Comentarios sobre esta opción</t>
  </si>
  <si>
    <t>Este mapa tiene razón porque…</t>
  </si>
  <si>
    <t>Cuando termine, envíe por e-mail su lista de designaciones a Tools@SanDimasCA.gov.</t>
  </si>
  <si>
    <t>Public Participation Kit de la Ciudad de San Dimas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</si>
</sst>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3" fontId="5" fillId="0" borderId="27" xfId="0" quotePrefix="1" applyNumberFormat="1" applyFont="1" applyBorder="1" applyAlignment="1">
      <alignment horizontal="center" wrapText="1"/>
    </xf>
    <xf numFmtId="3" fontId="6" fillId="0" borderId="36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B16" sqref="B16"/>
    </sheetView>
  </sheetViews>
  <sheetFormatPr defaultColWidth="9.140625" defaultRowHeight="15.75" x14ac:dyDescent="0.25"/>
  <cols>
    <col min="1" max="5" width="9.140625" style="2"/>
    <col min="6" max="6" width="11.7109375" style="2" customWidth="1"/>
    <col min="7" max="16384" width="9.140625" style="2"/>
  </cols>
  <sheetData>
    <row r="1" spans="1:6" x14ac:dyDescent="0.25">
      <c r="A1" s="1" t="s">
        <v>8</v>
      </c>
    </row>
    <row r="3" spans="1:6" x14ac:dyDescent="0.25">
      <c r="A3" s="1" t="s">
        <v>9</v>
      </c>
    </row>
    <row r="4" spans="1:6" x14ac:dyDescent="0.25">
      <c r="A4" s="2" t="s">
        <v>10</v>
      </c>
    </row>
    <row r="5" spans="1:6" x14ac:dyDescent="0.25">
      <c r="A5" s="2" t="s">
        <v>11</v>
      </c>
    </row>
    <row r="6" spans="1:6" x14ac:dyDescent="0.25">
      <c r="A6" s="2" t="s">
        <v>12</v>
      </c>
    </row>
    <row r="7" spans="1:6" x14ac:dyDescent="0.25">
      <c r="B7" s="2" t="s">
        <v>13</v>
      </c>
    </row>
    <row r="8" spans="1:6" x14ac:dyDescent="0.25">
      <c r="B8" s="2" t="s">
        <v>14</v>
      </c>
    </row>
    <row r="9" spans="1:6" x14ac:dyDescent="0.25">
      <c r="B9" s="2" t="s">
        <v>15</v>
      </c>
    </row>
    <row r="11" spans="1:6" x14ac:dyDescent="0.25">
      <c r="A11" s="1" t="s">
        <v>16</v>
      </c>
      <c r="B11" s="2" t="s">
        <v>17</v>
      </c>
    </row>
    <row r="12" spans="1:6" x14ac:dyDescent="0.25">
      <c r="B12" s="2" t="s">
        <v>18</v>
      </c>
      <c r="F12" s="3" t="s">
        <v>19</v>
      </c>
    </row>
    <row r="14" spans="1:6" x14ac:dyDescent="0.25">
      <c r="A14" s="1" t="s">
        <v>20</v>
      </c>
    </row>
    <row r="15" spans="1:6" x14ac:dyDescent="0.25">
      <c r="B15" s="2" t="s">
        <v>52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1"/>
  <sheetViews>
    <sheetView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6.85546875" defaultRowHeight="12" x14ac:dyDescent="0.2"/>
  <cols>
    <col min="1" max="1" width="6.140625" style="36" bestFit="1" customWidth="1"/>
    <col min="2" max="2" width="6.5703125" style="36" bestFit="1" customWidth="1"/>
    <col min="3" max="3" width="7.140625" style="36" customWidth="1"/>
    <col min="4" max="4" width="7.85546875" style="36" bestFit="1" customWidth="1"/>
    <col min="5" max="5" width="6.5703125" style="36" bestFit="1" customWidth="1"/>
    <col min="6" max="6" width="7.140625" style="36" bestFit="1" customWidth="1"/>
    <col min="7" max="7" width="6.5703125" style="36" bestFit="1" customWidth="1"/>
    <col min="8" max="8" width="6.28515625" style="42" customWidth="1"/>
    <col min="9" max="9" width="7.140625" style="36" bestFit="1" customWidth="1"/>
    <col min="10" max="11" width="6.28515625" style="36" customWidth="1"/>
    <col min="12" max="12" width="7.140625" style="36" bestFit="1" customWidth="1"/>
    <col min="13" max="14" width="6.28515625" style="36" customWidth="1"/>
    <col min="15" max="15" width="7.140625" style="36" bestFit="1" customWidth="1"/>
    <col min="16" max="16" width="6.28515625" style="36" customWidth="1"/>
    <col min="17" max="17" width="6.85546875" style="5"/>
    <col min="18" max="18" width="3.42578125" style="5" bestFit="1" customWidth="1"/>
    <col min="19" max="20" width="6.5703125" style="5" customWidth="1"/>
    <col min="21" max="21" width="3.5703125" style="5" customWidth="1"/>
    <col min="22" max="23" width="6.5703125" style="5" customWidth="1"/>
    <col min="24" max="24" width="3.5703125" style="5" customWidth="1"/>
    <col min="25" max="26" width="6.5703125" style="5" customWidth="1"/>
    <col min="27" max="27" width="3.5703125" style="5" customWidth="1"/>
    <col min="28" max="29" width="6.5703125" style="5" customWidth="1"/>
    <col min="30" max="16384" width="6.85546875" style="5"/>
  </cols>
  <sheetData>
    <row r="1" spans="1:16" ht="12.6" customHeight="1" thickBo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5"/>
      <c r="N1" s="5"/>
      <c r="O1" s="5"/>
      <c r="P1" s="5"/>
    </row>
    <row r="2" spans="1:16" ht="12.75" thickBot="1" x14ac:dyDescent="0.25">
      <c r="A2" s="39" t="s">
        <v>4</v>
      </c>
      <c r="B2" s="37">
        <f>resultados!$C$8</f>
        <v>0</v>
      </c>
      <c r="C2" s="37">
        <f>resultados!$C$9</f>
        <v>-8755</v>
      </c>
      <c r="D2" s="39" t="s">
        <v>3</v>
      </c>
      <c r="E2" s="37">
        <f>resultados!$D$8</f>
        <v>0</v>
      </c>
      <c r="F2" s="37">
        <f>resultados!$D$9</f>
        <v>-8755</v>
      </c>
      <c r="G2" s="39" t="s">
        <v>5</v>
      </c>
      <c r="H2" s="37">
        <f>resultados!$E$8</f>
        <v>0</v>
      </c>
      <c r="I2" s="37">
        <f>resultados!$E$9</f>
        <v>-8755</v>
      </c>
      <c r="J2" s="39" t="s">
        <v>6</v>
      </c>
      <c r="K2" s="37">
        <f>resultados!$F$8</f>
        <v>0</v>
      </c>
      <c r="L2" s="38">
        <f>resultados!$F$9</f>
        <v>-8755</v>
      </c>
      <c r="M2" s="5"/>
      <c r="N2" s="5"/>
      <c r="O2" s="5"/>
      <c r="P2" s="5"/>
    </row>
    <row r="3" spans="1:16" x14ac:dyDescent="0.2">
      <c r="H3" s="36"/>
    </row>
    <row r="4" spans="1:16" ht="13.5" customHeight="1" x14ac:dyDescent="0.2">
      <c r="A4" s="51" t="s">
        <v>22</v>
      </c>
      <c r="B4" s="61" t="s">
        <v>23</v>
      </c>
      <c r="C4" s="61" t="s">
        <v>24</v>
      </c>
      <c r="D4" s="71" t="s">
        <v>25</v>
      </c>
      <c r="E4" s="72"/>
      <c r="F4" s="72"/>
      <c r="G4" s="72"/>
      <c r="H4" s="73"/>
      <c r="I4" s="71" t="s">
        <v>26</v>
      </c>
      <c r="J4" s="72"/>
      <c r="K4" s="72"/>
      <c r="L4" s="73"/>
      <c r="M4" s="71" t="s">
        <v>27</v>
      </c>
      <c r="N4" s="72"/>
      <c r="O4" s="72"/>
      <c r="P4" s="74"/>
    </row>
    <row r="5" spans="1:16" s="4" customFormat="1" ht="24" x14ac:dyDescent="0.2">
      <c r="A5" s="58" t="s">
        <v>7</v>
      </c>
      <c r="B5" s="59" t="s">
        <v>28</v>
      </c>
      <c r="C5" s="59" t="s">
        <v>0</v>
      </c>
      <c r="D5" s="63" t="s">
        <v>0</v>
      </c>
      <c r="E5" s="60" t="s">
        <v>1</v>
      </c>
      <c r="F5" s="60" t="s">
        <v>29</v>
      </c>
      <c r="G5" s="60" t="s">
        <v>30</v>
      </c>
      <c r="H5" s="62" t="s">
        <v>31</v>
      </c>
      <c r="I5" s="60" t="s">
        <v>0</v>
      </c>
      <c r="J5" s="60" t="s">
        <v>2</v>
      </c>
      <c r="K5" s="68" t="s">
        <v>31</v>
      </c>
      <c r="L5" s="62" t="s">
        <v>32</v>
      </c>
      <c r="M5" s="60" t="s">
        <v>0</v>
      </c>
      <c r="N5" s="60" t="s">
        <v>2</v>
      </c>
      <c r="O5" s="68" t="s">
        <v>31</v>
      </c>
      <c r="P5" s="64" t="s">
        <v>32</v>
      </c>
    </row>
    <row r="6" spans="1:16" x14ac:dyDescent="0.2">
      <c r="A6" s="52"/>
      <c r="B6" s="40">
        <v>1</v>
      </c>
      <c r="C6" s="55">
        <v>13</v>
      </c>
      <c r="D6" s="55">
        <v>3.9581339999999998</v>
      </c>
      <c r="E6" s="40">
        <v>0</v>
      </c>
      <c r="F6" s="40">
        <v>3.0907879999999999</v>
      </c>
      <c r="G6" s="40">
        <v>0</v>
      </c>
      <c r="H6" s="56">
        <v>0.86734599999999995</v>
      </c>
      <c r="I6" s="40">
        <v>1</v>
      </c>
      <c r="J6" s="40">
        <v>0</v>
      </c>
      <c r="K6" s="41">
        <v>0</v>
      </c>
      <c r="L6" s="53">
        <f t="shared" ref="L6:L69" si="0">I6-J6-K6</f>
        <v>1</v>
      </c>
      <c r="M6" s="57">
        <v>1</v>
      </c>
      <c r="N6" s="41">
        <v>0</v>
      </c>
      <c r="O6" s="41">
        <v>0</v>
      </c>
      <c r="P6" s="53">
        <f>M6-N6-O6</f>
        <v>1</v>
      </c>
    </row>
    <row r="7" spans="1:16" x14ac:dyDescent="0.2">
      <c r="A7" s="54"/>
      <c r="B7" s="40">
        <v>2</v>
      </c>
      <c r="C7" s="55">
        <v>565</v>
      </c>
      <c r="D7" s="55">
        <v>492.86157900000001</v>
      </c>
      <c r="E7" s="40">
        <v>156.04997599999999</v>
      </c>
      <c r="F7" s="40">
        <v>257.56564800000001</v>
      </c>
      <c r="G7" s="40">
        <v>24.603168</v>
      </c>
      <c r="H7" s="56">
        <v>54.642795999999997</v>
      </c>
      <c r="I7" s="40">
        <v>480</v>
      </c>
      <c r="J7" s="40">
        <v>113</v>
      </c>
      <c r="K7" s="41">
        <v>14</v>
      </c>
      <c r="L7" s="53">
        <f t="shared" si="0"/>
        <v>353</v>
      </c>
      <c r="M7" s="57">
        <v>401</v>
      </c>
      <c r="N7" s="41">
        <v>88</v>
      </c>
      <c r="O7" s="41">
        <v>9</v>
      </c>
      <c r="P7" s="53">
        <f t="shared" ref="P7:P78" si="1">M7-N7-O7</f>
        <v>304</v>
      </c>
    </row>
    <row r="8" spans="1:16" x14ac:dyDescent="0.2">
      <c r="A8" s="54"/>
      <c r="B8" s="40">
        <v>3</v>
      </c>
      <c r="C8" s="55">
        <v>1078</v>
      </c>
      <c r="D8" s="55">
        <v>876.66389900000001</v>
      </c>
      <c r="E8" s="40">
        <v>286.29643299999998</v>
      </c>
      <c r="F8" s="40">
        <v>477.01157599999999</v>
      </c>
      <c r="G8" s="40">
        <v>19.682535000000001</v>
      </c>
      <c r="H8" s="56">
        <v>93.673360000000002</v>
      </c>
      <c r="I8" s="40">
        <v>874</v>
      </c>
      <c r="J8" s="40">
        <v>195</v>
      </c>
      <c r="K8" s="41">
        <v>39</v>
      </c>
      <c r="L8" s="53">
        <f t="shared" si="0"/>
        <v>640</v>
      </c>
      <c r="M8" s="57">
        <v>747</v>
      </c>
      <c r="N8" s="41">
        <v>166</v>
      </c>
      <c r="O8" s="41">
        <v>29</v>
      </c>
      <c r="P8" s="53">
        <f t="shared" si="1"/>
        <v>552</v>
      </c>
    </row>
    <row r="9" spans="1:16" x14ac:dyDescent="0.2">
      <c r="A9" s="54"/>
      <c r="B9" s="40">
        <v>4</v>
      </c>
      <c r="C9" s="55">
        <v>281</v>
      </c>
      <c r="D9" s="55">
        <v>222.72808900000001</v>
      </c>
      <c r="E9" s="40">
        <v>70.038179</v>
      </c>
      <c r="F9" s="40">
        <v>131.87360799999999</v>
      </c>
      <c r="G9" s="40">
        <v>0</v>
      </c>
      <c r="H9" s="56">
        <v>20.816302</v>
      </c>
      <c r="I9" s="40">
        <v>235</v>
      </c>
      <c r="J9" s="40">
        <v>56</v>
      </c>
      <c r="K9" s="41">
        <v>12</v>
      </c>
      <c r="L9" s="53">
        <f t="shared" si="0"/>
        <v>167</v>
      </c>
      <c r="M9" s="57">
        <v>191</v>
      </c>
      <c r="N9" s="41">
        <v>43</v>
      </c>
      <c r="O9" s="41">
        <v>9</v>
      </c>
      <c r="P9" s="53">
        <f t="shared" si="1"/>
        <v>139</v>
      </c>
    </row>
    <row r="10" spans="1:16" x14ac:dyDescent="0.2">
      <c r="A10" s="52"/>
      <c r="B10" s="40">
        <v>5</v>
      </c>
      <c r="C10" s="55">
        <v>1118</v>
      </c>
      <c r="D10" s="55">
        <v>816.97292400000003</v>
      </c>
      <c r="E10" s="40">
        <v>141.79682600000001</v>
      </c>
      <c r="F10" s="40">
        <v>458.88669700000003</v>
      </c>
      <c r="G10" s="40">
        <v>31.169812</v>
      </c>
      <c r="H10" s="56">
        <v>180.34687099999999</v>
      </c>
      <c r="I10" s="40">
        <v>872</v>
      </c>
      <c r="J10" s="40">
        <v>189</v>
      </c>
      <c r="K10" s="41">
        <v>32</v>
      </c>
      <c r="L10" s="53">
        <f t="shared" si="0"/>
        <v>651</v>
      </c>
      <c r="M10" s="57">
        <v>736</v>
      </c>
      <c r="N10" s="41">
        <v>165</v>
      </c>
      <c r="O10" s="41">
        <v>25</v>
      </c>
      <c r="P10" s="53">
        <f t="shared" si="1"/>
        <v>546</v>
      </c>
    </row>
    <row r="11" spans="1:16" x14ac:dyDescent="0.2">
      <c r="A11" s="54"/>
      <c r="B11" s="40">
        <v>6</v>
      </c>
      <c r="C11" s="55">
        <v>307</v>
      </c>
      <c r="D11" s="55">
        <v>203.29997399999999</v>
      </c>
      <c r="E11" s="40">
        <v>55.859355000000001</v>
      </c>
      <c r="F11" s="40">
        <v>76.861619000000005</v>
      </c>
      <c r="G11" s="40">
        <v>20.037735999999999</v>
      </c>
      <c r="H11" s="56">
        <v>45.086717</v>
      </c>
      <c r="I11" s="40">
        <v>125</v>
      </c>
      <c r="J11" s="40">
        <v>40</v>
      </c>
      <c r="K11" s="41">
        <v>6</v>
      </c>
      <c r="L11" s="53">
        <f t="shared" si="0"/>
        <v>79</v>
      </c>
      <c r="M11" s="57">
        <v>102</v>
      </c>
      <c r="N11" s="41">
        <v>33</v>
      </c>
      <c r="O11" s="41">
        <v>4</v>
      </c>
      <c r="P11" s="53">
        <f t="shared" si="1"/>
        <v>65</v>
      </c>
    </row>
    <row r="12" spans="1:16" x14ac:dyDescent="0.2">
      <c r="A12" s="54"/>
      <c r="B12" s="40">
        <v>7</v>
      </c>
      <c r="C12" s="55">
        <v>241</v>
      </c>
      <c r="D12" s="55">
        <v>171.52859699999999</v>
      </c>
      <c r="E12" s="40">
        <v>63.720902000000002</v>
      </c>
      <c r="F12" s="40">
        <v>91.937132000000005</v>
      </c>
      <c r="G12" s="40">
        <v>2.4324319999999999</v>
      </c>
      <c r="H12" s="56">
        <v>13.438136999999999</v>
      </c>
      <c r="I12" s="40">
        <v>78</v>
      </c>
      <c r="J12" s="40">
        <v>24</v>
      </c>
      <c r="K12" s="41">
        <v>3</v>
      </c>
      <c r="L12" s="53">
        <f t="shared" si="0"/>
        <v>51</v>
      </c>
      <c r="M12" s="57">
        <v>60</v>
      </c>
      <c r="N12" s="41">
        <v>16</v>
      </c>
      <c r="O12" s="41">
        <v>3</v>
      </c>
      <c r="P12" s="53">
        <f t="shared" si="1"/>
        <v>41</v>
      </c>
    </row>
    <row r="13" spans="1:16" x14ac:dyDescent="0.2">
      <c r="A13" s="54"/>
      <c r="B13" s="40">
        <v>8</v>
      </c>
      <c r="C13" s="55">
        <v>146</v>
      </c>
      <c r="D13" s="55">
        <v>122.21368</v>
      </c>
      <c r="E13" s="40">
        <v>33.169786000000002</v>
      </c>
      <c r="F13" s="40">
        <v>71.506659999999997</v>
      </c>
      <c r="G13" s="40">
        <v>2.4324319999999999</v>
      </c>
      <c r="H13" s="56">
        <v>13.438136</v>
      </c>
      <c r="I13" s="40">
        <v>70</v>
      </c>
      <c r="J13" s="40">
        <v>34</v>
      </c>
      <c r="K13" s="41">
        <v>4</v>
      </c>
      <c r="L13" s="53">
        <f t="shared" si="0"/>
        <v>32</v>
      </c>
      <c r="M13" s="57">
        <v>60</v>
      </c>
      <c r="N13" s="41">
        <v>31</v>
      </c>
      <c r="O13" s="41">
        <v>4</v>
      </c>
      <c r="P13" s="53">
        <f t="shared" si="1"/>
        <v>25</v>
      </c>
    </row>
    <row r="14" spans="1:16" x14ac:dyDescent="0.2">
      <c r="A14" s="52"/>
      <c r="B14" s="40">
        <v>9</v>
      </c>
      <c r="C14" s="55">
        <v>260</v>
      </c>
      <c r="D14" s="55">
        <v>213.976992</v>
      </c>
      <c r="E14" s="40">
        <v>58.007795999999999</v>
      </c>
      <c r="F14" s="40">
        <v>57.836466000000001</v>
      </c>
      <c r="G14" s="40">
        <v>7.7924530000000001</v>
      </c>
      <c r="H14" s="56">
        <v>88.294820999999999</v>
      </c>
      <c r="I14" s="40">
        <v>179</v>
      </c>
      <c r="J14" s="40">
        <v>63</v>
      </c>
      <c r="K14" s="41">
        <v>22</v>
      </c>
      <c r="L14" s="53">
        <f t="shared" si="0"/>
        <v>94</v>
      </c>
      <c r="M14" s="57">
        <v>140</v>
      </c>
      <c r="N14" s="41">
        <v>51</v>
      </c>
      <c r="O14" s="41">
        <v>19</v>
      </c>
      <c r="P14" s="53">
        <f t="shared" si="1"/>
        <v>70</v>
      </c>
    </row>
    <row r="15" spans="1:16" x14ac:dyDescent="0.2">
      <c r="A15" s="54"/>
      <c r="B15" s="40">
        <v>10</v>
      </c>
      <c r="C15" s="55">
        <v>201</v>
      </c>
      <c r="D15" s="55">
        <v>151.19386</v>
      </c>
      <c r="E15" s="40">
        <v>51.500453999999998</v>
      </c>
      <c r="F15" s="40">
        <v>80.444991999999999</v>
      </c>
      <c r="G15" s="40">
        <v>9.72973</v>
      </c>
      <c r="H15" s="56">
        <v>9.5186810000000008</v>
      </c>
      <c r="I15" s="40">
        <v>131</v>
      </c>
      <c r="J15" s="40">
        <v>50</v>
      </c>
      <c r="K15" s="41">
        <v>2</v>
      </c>
      <c r="L15" s="53">
        <f t="shared" si="0"/>
        <v>79</v>
      </c>
      <c r="M15" s="57">
        <v>96</v>
      </c>
      <c r="N15" s="41">
        <v>36</v>
      </c>
      <c r="O15" s="41">
        <v>2</v>
      </c>
      <c r="P15" s="53">
        <f t="shared" si="1"/>
        <v>58</v>
      </c>
    </row>
    <row r="16" spans="1:16" x14ac:dyDescent="0.2">
      <c r="A16" s="54"/>
      <c r="B16" s="40">
        <v>11</v>
      </c>
      <c r="C16" s="55">
        <v>250</v>
      </c>
      <c r="D16" s="55">
        <v>198.17210399999999</v>
      </c>
      <c r="E16" s="40">
        <v>69.831126999999995</v>
      </c>
      <c r="F16" s="40">
        <v>91.937134999999998</v>
      </c>
      <c r="G16" s="40">
        <v>0.60810799999999998</v>
      </c>
      <c r="H16" s="56">
        <v>30.795731</v>
      </c>
      <c r="I16" s="40">
        <v>111</v>
      </c>
      <c r="J16" s="40">
        <v>54</v>
      </c>
      <c r="K16" s="41">
        <v>5</v>
      </c>
      <c r="L16" s="53">
        <f t="shared" si="0"/>
        <v>52</v>
      </c>
      <c r="M16" s="57">
        <v>96</v>
      </c>
      <c r="N16" s="41">
        <v>47</v>
      </c>
      <c r="O16" s="41">
        <v>5</v>
      </c>
      <c r="P16" s="53">
        <f t="shared" si="1"/>
        <v>44</v>
      </c>
    </row>
    <row r="17" spans="1:16" x14ac:dyDescent="0.2">
      <c r="A17" s="54"/>
      <c r="B17" s="40">
        <v>12</v>
      </c>
      <c r="C17" s="55">
        <v>62</v>
      </c>
      <c r="D17" s="55">
        <v>44.749974000000002</v>
      </c>
      <c r="E17" s="40">
        <v>19.335930000000001</v>
      </c>
      <c r="F17" s="40">
        <v>11.415092</v>
      </c>
      <c r="G17" s="40">
        <v>0</v>
      </c>
      <c r="H17" s="56">
        <v>11.271679000000001</v>
      </c>
      <c r="I17" s="40">
        <v>42</v>
      </c>
      <c r="J17" s="40">
        <v>15</v>
      </c>
      <c r="K17" s="41">
        <v>0</v>
      </c>
      <c r="L17" s="53">
        <f t="shared" si="0"/>
        <v>27</v>
      </c>
      <c r="M17" s="57">
        <v>28</v>
      </c>
      <c r="N17" s="41">
        <v>9</v>
      </c>
      <c r="O17" s="41">
        <v>0</v>
      </c>
      <c r="P17" s="53">
        <f t="shared" si="1"/>
        <v>19</v>
      </c>
    </row>
    <row r="18" spans="1:16" x14ac:dyDescent="0.2">
      <c r="A18" s="52"/>
      <c r="B18" s="40">
        <v>13</v>
      </c>
      <c r="C18" s="55">
        <v>332</v>
      </c>
      <c r="D18" s="55">
        <v>227.86429999999999</v>
      </c>
      <c r="E18" s="40">
        <v>114.34847000000001</v>
      </c>
      <c r="F18" s="40">
        <v>82.998801999999998</v>
      </c>
      <c r="G18" s="40">
        <v>10.945945999999999</v>
      </c>
      <c r="H18" s="56">
        <v>16.237746999999999</v>
      </c>
      <c r="I18" s="40">
        <v>202</v>
      </c>
      <c r="J18" s="40">
        <v>90</v>
      </c>
      <c r="K18" s="41">
        <v>4</v>
      </c>
      <c r="L18" s="53">
        <f t="shared" si="0"/>
        <v>108</v>
      </c>
      <c r="M18" s="57">
        <v>163</v>
      </c>
      <c r="N18" s="41">
        <v>69</v>
      </c>
      <c r="O18" s="41">
        <v>3</v>
      </c>
      <c r="P18" s="53">
        <f t="shared" si="1"/>
        <v>91</v>
      </c>
    </row>
    <row r="19" spans="1:16" x14ac:dyDescent="0.2">
      <c r="A19" s="54"/>
      <c r="B19" s="40">
        <v>14</v>
      </c>
      <c r="C19" s="55">
        <v>728</v>
      </c>
      <c r="D19" s="55">
        <v>583.13509099999999</v>
      </c>
      <c r="E19" s="40">
        <v>142.28091900000001</v>
      </c>
      <c r="F19" s="40">
        <v>358.810203</v>
      </c>
      <c r="G19" s="40">
        <v>18.851351000000001</v>
      </c>
      <c r="H19" s="56">
        <v>53.192622999999998</v>
      </c>
      <c r="I19" s="40">
        <v>504</v>
      </c>
      <c r="J19" s="40">
        <v>131</v>
      </c>
      <c r="K19" s="41">
        <v>26</v>
      </c>
      <c r="L19" s="53">
        <f t="shared" si="0"/>
        <v>347</v>
      </c>
      <c r="M19" s="57">
        <v>416</v>
      </c>
      <c r="N19" s="41">
        <v>108</v>
      </c>
      <c r="O19" s="41">
        <v>22</v>
      </c>
      <c r="P19" s="53">
        <f t="shared" si="1"/>
        <v>286</v>
      </c>
    </row>
    <row r="20" spans="1:16" x14ac:dyDescent="0.2">
      <c r="A20" s="54"/>
      <c r="B20" s="40">
        <v>15</v>
      </c>
      <c r="C20" s="55">
        <v>97</v>
      </c>
      <c r="D20" s="55">
        <v>85.170090000000002</v>
      </c>
      <c r="E20" s="40">
        <v>26.186672000000002</v>
      </c>
      <c r="F20" s="40">
        <v>56.183807000000002</v>
      </c>
      <c r="G20" s="40">
        <v>0</v>
      </c>
      <c r="H20" s="56">
        <v>2.7996120000000002</v>
      </c>
      <c r="I20" s="40">
        <v>77</v>
      </c>
      <c r="J20" s="40">
        <v>25</v>
      </c>
      <c r="K20" s="41">
        <v>2</v>
      </c>
      <c r="L20" s="53">
        <f t="shared" si="0"/>
        <v>50</v>
      </c>
      <c r="M20" s="57">
        <v>71</v>
      </c>
      <c r="N20" s="41">
        <v>24</v>
      </c>
      <c r="O20" s="41">
        <v>2</v>
      </c>
      <c r="P20" s="53">
        <f t="shared" si="1"/>
        <v>45</v>
      </c>
    </row>
    <row r="21" spans="1:16" x14ac:dyDescent="0.2">
      <c r="A21" s="54"/>
      <c r="B21" s="40">
        <v>16</v>
      </c>
      <c r="C21" s="55">
        <v>226</v>
      </c>
      <c r="D21" s="55">
        <v>168.95169000000001</v>
      </c>
      <c r="E21" s="40">
        <v>53.940486999999997</v>
      </c>
      <c r="F21" s="40">
        <v>113.72548999999999</v>
      </c>
      <c r="G21" s="40">
        <v>1.285714</v>
      </c>
      <c r="H21" s="56">
        <v>0</v>
      </c>
      <c r="I21" s="40">
        <v>140</v>
      </c>
      <c r="J21" s="40">
        <v>60</v>
      </c>
      <c r="K21" s="41">
        <v>9</v>
      </c>
      <c r="L21" s="53">
        <f t="shared" si="0"/>
        <v>71</v>
      </c>
      <c r="M21" s="57">
        <v>105</v>
      </c>
      <c r="N21" s="41">
        <v>43</v>
      </c>
      <c r="O21" s="41">
        <v>8</v>
      </c>
      <c r="P21" s="53">
        <f t="shared" si="1"/>
        <v>54</v>
      </c>
    </row>
    <row r="22" spans="1:16" x14ac:dyDescent="0.2">
      <c r="A22" s="52"/>
      <c r="B22" s="40">
        <v>17</v>
      </c>
      <c r="C22" s="55">
        <v>525</v>
      </c>
      <c r="D22" s="55">
        <v>401.88711499999999</v>
      </c>
      <c r="E22" s="40">
        <v>115.29778399999999</v>
      </c>
      <c r="F22" s="40">
        <v>277.20588299999997</v>
      </c>
      <c r="G22" s="40">
        <v>3.8571430000000002</v>
      </c>
      <c r="H22" s="56">
        <v>0</v>
      </c>
      <c r="I22" s="40">
        <v>381</v>
      </c>
      <c r="J22" s="40">
        <v>141</v>
      </c>
      <c r="K22" s="41">
        <v>22</v>
      </c>
      <c r="L22" s="53">
        <f t="shared" si="0"/>
        <v>218</v>
      </c>
      <c r="M22" s="57">
        <v>303</v>
      </c>
      <c r="N22" s="41">
        <v>112</v>
      </c>
      <c r="O22" s="41">
        <v>15</v>
      </c>
      <c r="P22" s="53">
        <f t="shared" si="1"/>
        <v>176</v>
      </c>
    </row>
    <row r="23" spans="1:16" x14ac:dyDescent="0.2">
      <c r="A23" s="54"/>
      <c r="B23" s="40">
        <v>18</v>
      </c>
      <c r="C23" s="55">
        <v>394</v>
      </c>
      <c r="D23" s="55">
        <v>262.88882000000001</v>
      </c>
      <c r="E23" s="40">
        <v>77.199707000000004</v>
      </c>
      <c r="F23" s="40">
        <v>148.53673000000001</v>
      </c>
      <c r="G23" s="40">
        <v>16.293099999999999</v>
      </c>
      <c r="H23" s="56">
        <v>20.859300999999999</v>
      </c>
      <c r="I23" s="40">
        <v>278</v>
      </c>
      <c r="J23" s="40">
        <v>74</v>
      </c>
      <c r="K23" s="41">
        <v>17</v>
      </c>
      <c r="L23" s="53">
        <f t="shared" si="0"/>
        <v>187</v>
      </c>
      <c r="M23" s="57">
        <v>244</v>
      </c>
      <c r="N23" s="41">
        <v>65</v>
      </c>
      <c r="O23" s="41">
        <v>15</v>
      </c>
      <c r="P23" s="53">
        <f t="shared" si="1"/>
        <v>164</v>
      </c>
    </row>
    <row r="24" spans="1:16" x14ac:dyDescent="0.2">
      <c r="A24" s="54"/>
      <c r="B24" s="40">
        <v>19</v>
      </c>
      <c r="C24" s="55">
        <v>332</v>
      </c>
      <c r="D24" s="55">
        <v>215.09607800000001</v>
      </c>
      <c r="E24" s="40">
        <v>80.416358000000002</v>
      </c>
      <c r="F24" s="40">
        <v>112.42834000000001</v>
      </c>
      <c r="G24" s="40">
        <v>13.034481</v>
      </c>
      <c r="H24" s="56">
        <v>9.2169000000000008</v>
      </c>
      <c r="I24" s="40">
        <v>221</v>
      </c>
      <c r="J24" s="40">
        <v>50</v>
      </c>
      <c r="K24" s="41">
        <v>9</v>
      </c>
      <c r="L24" s="53">
        <f t="shared" si="0"/>
        <v>162</v>
      </c>
      <c r="M24" s="57">
        <v>176</v>
      </c>
      <c r="N24" s="41">
        <v>40</v>
      </c>
      <c r="O24" s="41">
        <v>8</v>
      </c>
      <c r="P24" s="53">
        <f t="shared" si="1"/>
        <v>128</v>
      </c>
    </row>
    <row r="25" spans="1:16" x14ac:dyDescent="0.2">
      <c r="A25" s="54"/>
      <c r="B25" s="40">
        <v>20</v>
      </c>
      <c r="C25" s="55">
        <v>486</v>
      </c>
      <c r="D25" s="55">
        <v>351.26565900000003</v>
      </c>
      <c r="E25" s="40">
        <v>136.169523</v>
      </c>
      <c r="F25" s="40">
        <v>169.122772</v>
      </c>
      <c r="G25" s="40">
        <v>14.721487</v>
      </c>
      <c r="H25" s="56">
        <v>31.25187</v>
      </c>
      <c r="I25" s="40">
        <v>372</v>
      </c>
      <c r="J25" s="40">
        <v>127</v>
      </c>
      <c r="K25" s="41">
        <v>10</v>
      </c>
      <c r="L25" s="53">
        <f t="shared" si="0"/>
        <v>235</v>
      </c>
      <c r="M25" s="57">
        <v>310</v>
      </c>
      <c r="N25" s="41">
        <v>100</v>
      </c>
      <c r="O25" s="41">
        <v>9</v>
      </c>
      <c r="P25" s="53">
        <f t="shared" si="1"/>
        <v>201</v>
      </c>
    </row>
    <row r="26" spans="1:16" x14ac:dyDescent="0.2">
      <c r="A26" s="52"/>
      <c r="B26" s="40">
        <v>21</v>
      </c>
      <c r="C26" s="55">
        <v>594</v>
      </c>
      <c r="D26" s="55">
        <v>394.68034999999998</v>
      </c>
      <c r="E26" s="40">
        <v>107.409069</v>
      </c>
      <c r="F26" s="40">
        <v>221.46141499999999</v>
      </c>
      <c r="G26" s="40">
        <v>0</v>
      </c>
      <c r="H26" s="56">
        <v>61.809857000000001</v>
      </c>
      <c r="I26" s="40">
        <v>412</v>
      </c>
      <c r="J26" s="40">
        <v>168</v>
      </c>
      <c r="K26" s="41">
        <v>26</v>
      </c>
      <c r="L26" s="53">
        <f t="shared" si="0"/>
        <v>218</v>
      </c>
      <c r="M26" s="57">
        <v>331</v>
      </c>
      <c r="N26" s="41">
        <v>128</v>
      </c>
      <c r="O26" s="41">
        <v>23</v>
      </c>
      <c r="P26" s="53">
        <f t="shared" si="1"/>
        <v>180</v>
      </c>
    </row>
    <row r="27" spans="1:16" x14ac:dyDescent="0.2">
      <c r="A27" s="54"/>
      <c r="B27" s="40">
        <v>22</v>
      </c>
      <c r="C27" s="55">
        <v>759</v>
      </c>
      <c r="D27" s="55">
        <v>496.60040600000002</v>
      </c>
      <c r="E27" s="40">
        <v>142.19495900000001</v>
      </c>
      <c r="F27" s="40">
        <v>261.92071399999998</v>
      </c>
      <c r="G27" s="40">
        <v>0</v>
      </c>
      <c r="H27" s="56">
        <v>87.484718000000001</v>
      </c>
      <c r="I27" s="40">
        <v>536</v>
      </c>
      <c r="J27" s="40">
        <v>194</v>
      </c>
      <c r="K27" s="41">
        <v>19</v>
      </c>
      <c r="L27" s="53">
        <f t="shared" si="0"/>
        <v>323</v>
      </c>
      <c r="M27" s="57">
        <v>448</v>
      </c>
      <c r="N27" s="41">
        <v>173</v>
      </c>
      <c r="O27" s="41">
        <v>11</v>
      </c>
      <c r="P27" s="53">
        <f t="shared" si="1"/>
        <v>264</v>
      </c>
    </row>
    <row r="28" spans="1:16" x14ac:dyDescent="0.2">
      <c r="A28" s="54"/>
      <c r="B28" s="40">
        <v>23</v>
      </c>
      <c r="C28" s="55">
        <v>73</v>
      </c>
      <c r="D28" s="55">
        <v>44.833058999999999</v>
      </c>
      <c r="E28" s="40">
        <v>27.462548000000002</v>
      </c>
      <c r="F28" s="40">
        <v>8.517747</v>
      </c>
      <c r="G28" s="40">
        <v>0</v>
      </c>
      <c r="H28" s="56">
        <v>2.8527629999999999</v>
      </c>
      <c r="I28" s="40">
        <v>20</v>
      </c>
      <c r="J28" s="40">
        <v>14</v>
      </c>
      <c r="K28" s="41">
        <v>0</v>
      </c>
      <c r="L28" s="53">
        <f t="shared" si="0"/>
        <v>6</v>
      </c>
      <c r="M28" s="57">
        <v>16</v>
      </c>
      <c r="N28" s="41">
        <v>11</v>
      </c>
      <c r="O28" s="41">
        <v>0</v>
      </c>
      <c r="P28" s="53">
        <f t="shared" si="1"/>
        <v>5</v>
      </c>
    </row>
    <row r="29" spans="1:16" x14ac:dyDescent="0.2">
      <c r="A29" s="54"/>
      <c r="B29" s="40">
        <v>24</v>
      </c>
      <c r="C29" s="55">
        <v>468</v>
      </c>
      <c r="D29" s="55">
        <v>314.35477300000002</v>
      </c>
      <c r="E29" s="40">
        <v>115.29778399999999</v>
      </c>
      <c r="F29" s="40">
        <v>177.69608199999999</v>
      </c>
      <c r="G29" s="40">
        <v>20.571428000000001</v>
      </c>
      <c r="H29" s="56">
        <v>0</v>
      </c>
      <c r="I29" s="40">
        <v>270</v>
      </c>
      <c r="J29" s="40">
        <v>123</v>
      </c>
      <c r="K29" s="41">
        <v>9</v>
      </c>
      <c r="L29" s="53">
        <f t="shared" si="0"/>
        <v>138</v>
      </c>
      <c r="M29" s="57">
        <v>205</v>
      </c>
      <c r="N29" s="41">
        <v>93</v>
      </c>
      <c r="O29" s="41">
        <v>4</v>
      </c>
      <c r="P29" s="53">
        <f t="shared" si="1"/>
        <v>108</v>
      </c>
    </row>
    <row r="30" spans="1:16" x14ac:dyDescent="0.2">
      <c r="A30" s="52"/>
      <c r="B30" s="40">
        <v>25</v>
      </c>
      <c r="C30" s="55">
        <v>559</v>
      </c>
      <c r="D30" s="55">
        <v>406.19275499999998</v>
      </c>
      <c r="E30" s="40">
        <v>98.441385999999994</v>
      </c>
      <c r="F30" s="40">
        <v>288.57843800000001</v>
      </c>
      <c r="G30" s="40">
        <v>12.857143000000001</v>
      </c>
      <c r="H30" s="56">
        <v>0</v>
      </c>
      <c r="I30" s="40">
        <v>383</v>
      </c>
      <c r="J30" s="40">
        <v>96</v>
      </c>
      <c r="K30" s="41">
        <v>18</v>
      </c>
      <c r="L30" s="53">
        <f t="shared" si="0"/>
        <v>269</v>
      </c>
      <c r="M30" s="57">
        <v>313</v>
      </c>
      <c r="N30" s="41">
        <v>74</v>
      </c>
      <c r="O30" s="41">
        <v>15</v>
      </c>
      <c r="P30" s="53">
        <f t="shared" si="1"/>
        <v>224</v>
      </c>
    </row>
    <row r="31" spans="1:16" x14ac:dyDescent="0.2">
      <c r="A31" s="52"/>
      <c r="B31" s="40">
        <v>26</v>
      </c>
      <c r="C31" s="55">
        <v>432</v>
      </c>
      <c r="D31" s="55">
        <v>259.36154299999998</v>
      </c>
      <c r="E31" s="40">
        <v>104.005155</v>
      </c>
      <c r="F31" s="40">
        <v>138.68897999999999</v>
      </c>
      <c r="G31" s="40">
        <v>1.62931</v>
      </c>
      <c r="H31" s="56">
        <v>15.0381</v>
      </c>
      <c r="I31" s="40">
        <v>265</v>
      </c>
      <c r="J31" s="40">
        <v>59</v>
      </c>
      <c r="K31" s="41">
        <v>8</v>
      </c>
      <c r="L31" s="53">
        <f t="shared" si="0"/>
        <v>198</v>
      </c>
      <c r="M31" s="57">
        <v>215</v>
      </c>
      <c r="N31" s="41">
        <v>41</v>
      </c>
      <c r="O31" s="41">
        <v>6</v>
      </c>
      <c r="P31" s="53">
        <f t="shared" si="1"/>
        <v>168</v>
      </c>
    </row>
    <row r="32" spans="1:16" x14ac:dyDescent="0.2">
      <c r="A32" s="52"/>
      <c r="B32" s="40">
        <v>27</v>
      </c>
      <c r="C32" s="55">
        <v>291</v>
      </c>
      <c r="D32" s="55">
        <v>203.499055</v>
      </c>
      <c r="E32" s="40">
        <v>106.14959399999999</v>
      </c>
      <c r="F32" s="40">
        <v>86.988354000000001</v>
      </c>
      <c r="G32" s="40">
        <v>1.62931</v>
      </c>
      <c r="H32" s="56">
        <v>8.7317999999999998</v>
      </c>
      <c r="I32" s="40">
        <v>191</v>
      </c>
      <c r="J32" s="40">
        <v>86</v>
      </c>
      <c r="K32" s="41">
        <v>4</v>
      </c>
      <c r="L32" s="53">
        <f t="shared" si="0"/>
        <v>101</v>
      </c>
      <c r="M32" s="57">
        <v>150</v>
      </c>
      <c r="N32" s="41">
        <v>75</v>
      </c>
      <c r="O32" s="41">
        <v>3</v>
      </c>
      <c r="P32" s="53">
        <f t="shared" si="1"/>
        <v>72</v>
      </c>
    </row>
    <row r="33" spans="1:16" x14ac:dyDescent="0.2">
      <c r="A33" s="52"/>
      <c r="B33" s="40">
        <v>28</v>
      </c>
      <c r="C33" s="55">
        <v>596</v>
      </c>
      <c r="D33" s="55">
        <v>452.88865099999998</v>
      </c>
      <c r="E33" s="40">
        <v>191.05957100000001</v>
      </c>
      <c r="F33" s="40">
        <v>164.234837</v>
      </c>
      <c r="G33" s="40">
        <v>42.692314000000003</v>
      </c>
      <c r="H33" s="56">
        <v>54.901932000000002</v>
      </c>
      <c r="I33" s="40">
        <v>415</v>
      </c>
      <c r="J33" s="40">
        <v>148</v>
      </c>
      <c r="K33" s="41">
        <v>26</v>
      </c>
      <c r="L33" s="53">
        <f t="shared" si="0"/>
        <v>241</v>
      </c>
      <c r="M33" s="57">
        <v>326</v>
      </c>
      <c r="N33" s="41">
        <v>107</v>
      </c>
      <c r="O33" s="41">
        <v>19</v>
      </c>
      <c r="P33" s="53">
        <f t="shared" si="1"/>
        <v>200</v>
      </c>
    </row>
    <row r="34" spans="1:16" x14ac:dyDescent="0.2">
      <c r="A34" s="52"/>
      <c r="B34" s="40">
        <v>29</v>
      </c>
      <c r="C34" s="55">
        <v>52</v>
      </c>
      <c r="D34" s="55">
        <v>32.252333999999998</v>
      </c>
      <c r="E34" s="40">
        <v>5.1266809999999996</v>
      </c>
      <c r="F34" s="40">
        <v>17.046610999999999</v>
      </c>
      <c r="G34" s="40">
        <v>6.428572</v>
      </c>
      <c r="H34" s="56">
        <v>1.2820510000000001</v>
      </c>
      <c r="I34" s="40">
        <v>28</v>
      </c>
      <c r="J34" s="40">
        <v>7</v>
      </c>
      <c r="K34" s="41">
        <v>0</v>
      </c>
      <c r="L34" s="53">
        <f t="shared" si="0"/>
        <v>21</v>
      </c>
      <c r="M34" s="57">
        <v>10</v>
      </c>
      <c r="N34" s="41">
        <v>3</v>
      </c>
      <c r="O34" s="41">
        <v>0</v>
      </c>
      <c r="P34" s="53">
        <f t="shared" si="1"/>
        <v>7</v>
      </c>
    </row>
    <row r="35" spans="1:16" x14ac:dyDescent="0.2">
      <c r="A35" s="52"/>
      <c r="B35" s="40">
        <v>30</v>
      </c>
      <c r="C35" s="55">
        <v>610</v>
      </c>
      <c r="D35" s="55">
        <v>384.69175000000001</v>
      </c>
      <c r="E35" s="40">
        <v>190.11464699999999</v>
      </c>
      <c r="F35" s="40">
        <v>180.73095900000001</v>
      </c>
      <c r="G35" s="40">
        <v>0</v>
      </c>
      <c r="H35" s="56">
        <v>13.846154</v>
      </c>
      <c r="I35" s="40">
        <v>341</v>
      </c>
      <c r="J35" s="40">
        <v>144</v>
      </c>
      <c r="K35" s="41">
        <v>12</v>
      </c>
      <c r="L35" s="53">
        <f t="shared" si="0"/>
        <v>185</v>
      </c>
      <c r="M35" s="57">
        <v>257</v>
      </c>
      <c r="N35" s="41">
        <v>119</v>
      </c>
      <c r="O35" s="41">
        <v>8</v>
      </c>
      <c r="P35" s="53">
        <f t="shared" si="1"/>
        <v>130</v>
      </c>
    </row>
    <row r="36" spans="1:16" x14ac:dyDescent="0.2">
      <c r="A36" s="52"/>
      <c r="B36" s="40">
        <v>31</v>
      </c>
      <c r="C36" s="55">
        <v>629</v>
      </c>
      <c r="D36" s="55">
        <v>397.85553700000003</v>
      </c>
      <c r="E36" s="40">
        <v>180.80291099999999</v>
      </c>
      <c r="F36" s="40">
        <v>207.30902800000001</v>
      </c>
      <c r="G36" s="40">
        <v>0</v>
      </c>
      <c r="H36" s="56">
        <v>9.7435899999999993</v>
      </c>
      <c r="I36" s="40">
        <v>389</v>
      </c>
      <c r="J36" s="40">
        <v>164</v>
      </c>
      <c r="K36" s="41">
        <v>7</v>
      </c>
      <c r="L36" s="53">
        <f t="shared" si="0"/>
        <v>218</v>
      </c>
      <c r="M36" s="57">
        <v>303</v>
      </c>
      <c r="N36" s="41">
        <v>123</v>
      </c>
      <c r="O36" s="41">
        <v>7</v>
      </c>
      <c r="P36" s="53">
        <f t="shared" si="1"/>
        <v>173</v>
      </c>
    </row>
    <row r="37" spans="1:16" x14ac:dyDescent="0.2">
      <c r="A37" s="52"/>
      <c r="B37" s="40">
        <v>32</v>
      </c>
      <c r="C37" s="55">
        <v>775</v>
      </c>
      <c r="D37" s="55">
        <v>453.81426299999998</v>
      </c>
      <c r="E37" s="40">
        <v>200.97834499999999</v>
      </c>
      <c r="F37" s="40">
        <v>247.707706</v>
      </c>
      <c r="G37" s="40">
        <v>0</v>
      </c>
      <c r="H37" s="56">
        <v>5.1282050000000003</v>
      </c>
      <c r="I37" s="40">
        <v>445</v>
      </c>
      <c r="J37" s="40">
        <v>146</v>
      </c>
      <c r="K37" s="41">
        <v>9</v>
      </c>
      <c r="L37" s="53">
        <f t="shared" si="0"/>
        <v>290</v>
      </c>
      <c r="M37" s="57">
        <v>340</v>
      </c>
      <c r="N37" s="41">
        <v>98</v>
      </c>
      <c r="O37" s="41">
        <v>7</v>
      </c>
      <c r="P37" s="53">
        <f t="shared" si="1"/>
        <v>235</v>
      </c>
    </row>
    <row r="38" spans="1:16" x14ac:dyDescent="0.2">
      <c r="A38" s="52"/>
      <c r="B38" s="40">
        <v>33</v>
      </c>
      <c r="C38" s="55">
        <v>414</v>
      </c>
      <c r="D38" s="55">
        <v>226.60933700000001</v>
      </c>
      <c r="E38" s="40">
        <v>76.564830000000001</v>
      </c>
      <c r="F38" s="40">
        <v>128.57437999999999</v>
      </c>
      <c r="G38" s="40">
        <v>0</v>
      </c>
      <c r="H38" s="56">
        <v>11.886793000000001</v>
      </c>
      <c r="I38" s="40">
        <v>215</v>
      </c>
      <c r="J38" s="40">
        <v>66</v>
      </c>
      <c r="K38" s="41">
        <v>4</v>
      </c>
      <c r="L38" s="53">
        <f t="shared" si="0"/>
        <v>145</v>
      </c>
      <c r="M38" s="57">
        <v>164</v>
      </c>
      <c r="N38" s="41">
        <v>56</v>
      </c>
      <c r="O38" s="41">
        <v>2</v>
      </c>
      <c r="P38" s="53">
        <f t="shared" si="1"/>
        <v>106</v>
      </c>
    </row>
    <row r="39" spans="1:16" x14ac:dyDescent="0.2">
      <c r="A39" s="52"/>
      <c r="B39" s="40">
        <v>34</v>
      </c>
      <c r="C39" s="55">
        <v>1825</v>
      </c>
      <c r="D39" s="55">
        <v>1043.390652</v>
      </c>
      <c r="E39" s="40">
        <v>298.43516299999999</v>
      </c>
      <c r="F39" s="40">
        <v>606.42560000000003</v>
      </c>
      <c r="G39" s="40">
        <v>0</v>
      </c>
      <c r="H39" s="56">
        <v>108.113207</v>
      </c>
      <c r="I39" s="40">
        <v>959</v>
      </c>
      <c r="J39" s="40">
        <v>334</v>
      </c>
      <c r="K39" s="41">
        <v>37</v>
      </c>
      <c r="L39" s="53">
        <f t="shared" si="0"/>
        <v>588</v>
      </c>
      <c r="M39" s="57">
        <v>769</v>
      </c>
      <c r="N39" s="41">
        <v>272</v>
      </c>
      <c r="O39" s="41">
        <v>29</v>
      </c>
      <c r="P39" s="53">
        <f t="shared" si="1"/>
        <v>468</v>
      </c>
    </row>
    <row r="40" spans="1:16" x14ac:dyDescent="0.2">
      <c r="A40" s="52"/>
      <c r="B40" s="40">
        <v>35</v>
      </c>
      <c r="C40" s="55">
        <v>875</v>
      </c>
      <c r="D40" s="55">
        <v>954.44969100000003</v>
      </c>
      <c r="E40" s="40">
        <v>300.27858199999997</v>
      </c>
      <c r="F40" s="40">
        <v>584.33592299999998</v>
      </c>
      <c r="G40" s="40">
        <v>17.727273</v>
      </c>
      <c r="H40" s="56">
        <v>35.172415000000001</v>
      </c>
      <c r="I40" s="40">
        <v>703</v>
      </c>
      <c r="J40" s="40">
        <v>224</v>
      </c>
      <c r="K40" s="41">
        <v>41</v>
      </c>
      <c r="L40" s="53">
        <f t="shared" si="0"/>
        <v>438</v>
      </c>
      <c r="M40" s="57">
        <v>596</v>
      </c>
      <c r="N40" s="41">
        <v>193</v>
      </c>
      <c r="O40" s="41">
        <v>30</v>
      </c>
      <c r="P40" s="53">
        <f t="shared" si="1"/>
        <v>373</v>
      </c>
    </row>
    <row r="41" spans="1:16" x14ac:dyDescent="0.2">
      <c r="A41" s="52"/>
      <c r="B41" s="40">
        <v>36</v>
      </c>
      <c r="C41" s="55">
        <v>343</v>
      </c>
      <c r="D41" s="55">
        <v>337.46111999999999</v>
      </c>
      <c r="E41" s="40">
        <v>135.92857100000001</v>
      </c>
      <c r="F41" s="40">
        <v>181.29397399999999</v>
      </c>
      <c r="G41" s="40">
        <v>5.9090910000000001</v>
      </c>
      <c r="H41" s="56">
        <v>14.329503000000001</v>
      </c>
      <c r="I41" s="40">
        <v>334</v>
      </c>
      <c r="J41" s="40">
        <v>131</v>
      </c>
      <c r="K41" s="41">
        <v>15</v>
      </c>
      <c r="L41" s="53">
        <f t="shared" si="0"/>
        <v>188</v>
      </c>
      <c r="M41" s="57">
        <v>259</v>
      </c>
      <c r="N41" s="41">
        <v>97</v>
      </c>
      <c r="O41" s="41">
        <v>13</v>
      </c>
      <c r="P41" s="53">
        <f t="shared" si="1"/>
        <v>149</v>
      </c>
    </row>
    <row r="42" spans="1:16" x14ac:dyDescent="0.2">
      <c r="A42" s="52"/>
      <c r="B42" s="40">
        <v>37</v>
      </c>
      <c r="C42" s="55">
        <v>31</v>
      </c>
      <c r="D42" s="55">
        <v>4.9819490000000002</v>
      </c>
      <c r="E42" s="40">
        <v>0.19464699999999999</v>
      </c>
      <c r="F42" s="40">
        <v>4.1775460000000004</v>
      </c>
      <c r="G42" s="40">
        <v>0.60975599999999996</v>
      </c>
      <c r="H42" s="56">
        <v>0</v>
      </c>
      <c r="I42" s="40">
        <v>10</v>
      </c>
      <c r="J42" s="40">
        <v>3</v>
      </c>
      <c r="K42" s="41">
        <v>1</v>
      </c>
      <c r="L42" s="53">
        <f t="shared" si="0"/>
        <v>6</v>
      </c>
      <c r="M42" s="57">
        <v>7</v>
      </c>
      <c r="N42" s="41">
        <v>1</v>
      </c>
      <c r="O42" s="41">
        <v>1</v>
      </c>
      <c r="P42" s="53">
        <f t="shared" si="1"/>
        <v>5</v>
      </c>
    </row>
    <row r="43" spans="1:16" x14ac:dyDescent="0.2">
      <c r="A43" s="52"/>
      <c r="B43" s="40">
        <v>38</v>
      </c>
      <c r="C43" s="55">
        <v>321</v>
      </c>
      <c r="D43" s="55">
        <v>59.050884000000003</v>
      </c>
      <c r="E43" s="40">
        <v>6.1800480000000002</v>
      </c>
      <c r="F43" s="40">
        <v>44.281984999999999</v>
      </c>
      <c r="G43" s="40">
        <v>5.7317070000000001</v>
      </c>
      <c r="H43" s="56">
        <v>2.8571430000000002</v>
      </c>
      <c r="I43" s="40">
        <v>176</v>
      </c>
      <c r="J43" s="40">
        <v>76</v>
      </c>
      <c r="K43" s="41">
        <v>8</v>
      </c>
      <c r="L43" s="53">
        <f t="shared" si="0"/>
        <v>92</v>
      </c>
      <c r="M43" s="57">
        <v>118</v>
      </c>
      <c r="N43" s="41">
        <v>53</v>
      </c>
      <c r="O43" s="41">
        <v>6</v>
      </c>
      <c r="P43" s="53">
        <f t="shared" si="1"/>
        <v>59</v>
      </c>
    </row>
    <row r="44" spans="1:16" x14ac:dyDescent="0.2">
      <c r="A44" s="52"/>
      <c r="B44" s="40">
        <v>39</v>
      </c>
      <c r="C44" s="55">
        <v>441</v>
      </c>
      <c r="D44" s="55">
        <v>99.054242000000002</v>
      </c>
      <c r="E44" s="40">
        <v>7.1532850000000003</v>
      </c>
      <c r="F44" s="40">
        <v>77.702350999999993</v>
      </c>
      <c r="G44" s="40">
        <v>6.3414630000000001</v>
      </c>
      <c r="H44" s="56">
        <v>7.8571429999999998</v>
      </c>
      <c r="I44" s="40">
        <v>388</v>
      </c>
      <c r="J44" s="40">
        <v>148</v>
      </c>
      <c r="K44" s="41">
        <v>45</v>
      </c>
      <c r="L44" s="53">
        <f t="shared" si="0"/>
        <v>195</v>
      </c>
      <c r="M44" s="57">
        <v>307</v>
      </c>
      <c r="N44" s="41">
        <v>122</v>
      </c>
      <c r="O44" s="41">
        <v>40</v>
      </c>
      <c r="P44" s="53">
        <f t="shared" si="1"/>
        <v>145</v>
      </c>
    </row>
    <row r="45" spans="1:16" x14ac:dyDescent="0.2">
      <c r="A45" s="52"/>
      <c r="B45" s="40">
        <v>40</v>
      </c>
      <c r="C45" s="55">
        <v>377</v>
      </c>
      <c r="D45" s="55">
        <v>297.65134</v>
      </c>
      <c r="E45" s="40">
        <v>87.887339999999995</v>
      </c>
      <c r="F45" s="40">
        <v>78.671310000000005</v>
      </c>
      <c r="G45" s="40">
        <v>2.815534</v>
      </c>
      <c r="H45" s="56">
        <v>59.943818999999998</v>
      </c>
      <c r="I45" s="40">
        <v>169</v>
      </c>
      <c r="J45" s="40">
        <v>52</v>
      </c>
      <c r="K45" s="41">
        <v>8</v>
      </c>
      <c r="L45" s="53">
        <f t="shared" si="0"/>
        <v>109</v>
      </c>
      <c r="M45" s="57">
        <v>132</v>
      </c>
      <c r="N45" s="41">
        <v>43</v>
      </c>
      <c r="O45" s="41">
        <v>6</v>
      </c>
      <c r="P45" s="53">
        <f t="shared" si="1"/>
        <v>83</v>
      </c>
    </row>
    <row r="46" spans="1:16" x14ac:dyDescent="0.2">
      <c r="A46" s="52"/>
      <c r="B46" s="40">
        <v>41</v>
      </c>
      <c r="C46" s="55">
        <v>1413</v>
      </c>
      <c r="D46" s="55">
        <v>804.19807000000003</v>
      </c>
      <c r="E46" s="40">
        <v>457.46489000000003</v>
      </c>
      <c r="F46" s="40">
        <v>224.68525</v>
      </c>
      <c r="G46" s="40">
        <v>6.5048539999999999</v>
      </c>
      <c r="H46" s="56">
        <v>98.876403999999994</v>
      </c>
      <c r="I46" s="40">
        <v>535</v>
      </c>
      <c r="J46" s="40">
        <v>201</v>
      </c>
      <c r="K46" s="41">
        <v>22</v>
      </c>
      <c r="L46" s="53">
        <f t="shared" si="0"/>
        <v>312</v>
      </c>
      <c r="M46" s="57">
        <v>384</v>
      </c>
      <c r="N46" s="41">
        <v>150</v>
      </c>
      <c r="O46" s="41">
        <v>15</v>
      </c>
      <c r="P46" s="53">
        <f t="shared" si="1"/>
        <v>219</v>
      </c>
    </row>
    <row r="47" spans="1:16" x14ac:dyDescent="0.2">
      <c r="A47" s="52"/>
      <c r="B47" s="40">
        <v>42</v>
      </c>
      <c r="C47" s="55">
        <v>233</v>
      </c>
      <c r="D47" s="55">
        <v>204.97134199999999</v>
      </c>
      <c r="E47" s="40">
        <v>83.380298999999994</v>
      </c>
      <c r="F47" s="40">
        <v>50.349635999999997</v>
      </c>
      <c r="G47" s="40">
        <v>0.67961199999999999</v>
      </c>
      <c r="H47" s="56">
        <v>5.5617979999999996</v>
      </c>
      <c r="I47" s="40">
        <v>129</v>
      </c>
      <c r="J47" s="40">
        <v>34</v>
      </c>
      <c r="K47" s="41">
        <v>1</v>
      </c>
      <c r="L47" s="53">
        <f t="shared" si="0"/>
        <v>94</v>
      </c>
      <c r="M47" s="57">
        <v>96</v>
      </c>
      <c r="N47" s="41">
        <v>25</v>
      </c>
      <c r="O47" s="41">
        <v>1</v>
      </c>
      <c r="P47" s="53">
        <f t="shared" si="1"/>
        <v>70</v>
      </c>
    </row>
    <row r="48" spans="1:16" x14ac:dyDescent="0.2">
      <c r="A48" s="52"/>
      <c r="B48" s="40">
        <v>43</v>
      </c>
      <c r="C48" s="55">
        <v>451</v>
      </c>
      <c r="D48" s="55">
        <v>442.86194899999998</v>
      </c>
      <c r="E48" s="40">
        <v>172.999999</v>
      </c>
      <c r="F48" s="40">
        <v>220.24971400000001</v>
      </c>
      <c r="G48" s="40">
        <v>13.787879</v>
      </c>
      <c r="H48" s="56">
        <v>18.888888999999999</v>
      </c>
      <c r="I48" s="40">
        <v>336</v>
      </c>
      <c r="J48" s="40">
        <v>130</v>
      </c>
      <c r="K48" s="41">
        <v>17</v>
      </c>
      <c r="L48" s="53">
        <f t="shared" si="0"/>
        <v>189</v>
      </c>
      <c r="M48" s="57">
        <v>272</v>
      </c>
      <c r="N48" s="41">
        <v>104</v>
      </c>
      <c r="O48" s="41">
        <v>11</v>
      </c>
      <c r="P48" s="53">
        <f t="shared" si="1"/>
        <v>157</v>
      </c>
    </row>
    <row r="49" spans="1:16" x14ac:dyDescent="0.2">
      <c r="A49" s="52"/>
      <c r="B49" s="40">
        <v>44</v>
      </c>
      <c r="C49" s="55">
        <v>14</v>
      </c>
      <c r="D49" s="55">
        <v>17.773091999999998</v>
      </c>
      <c r="E49" s="40">
        <v>12.357143000000001</v>
      </c>
      <c r="F49" s="40">
        <v>2.9965950000000001</v>
      </c>
      <c r="G49" s="40">
        <v>0</v>
      </c>
      <c r="H49" s="56">
        <v>0</v>
      </c>
      <c r="I49" s="40">
        <v>7</v>
      </c>
      <c r="J49" s="40">
        <v>1</v>
      </c>
      <c r="K49" s="41">
        <v>1</v>
      </c>
      <c r="L49" s="53">
        <f t="shared" si="0"/>
        <v>5</v>
      </c>
      <c r="M49" s="57">
        <v>7</v>
      </c>
      <c r="N49" s="41">
        <v>1</v>
      </c>
      <c r="O49" s="41">
        <v>1</v>
      </c>
      <c r="P49" s="53">
        <f t="shared" si="1"/>
        <v>5</v>
      </c>
    </row>
    <row r="50" spans="1:16" x14ac:dyDescent="0.2">
      <c r="A50" s="52"/>
      <c r="B50" s="40">
        <v>45</v>
      </c>
      <c r="C50" s="55">
        <v>0</v>
      </c>
      <c r="D50" s="55">
        <v>0</v>
      </c>
      <c r="E50" s="40">
        <v>0</v>
      </c>
      <c r="F50" s="40">
        <v>0</v>
      </c>
      <c r="G50" s="40">
        <v>0</v>
      </c>
      <c r="H50" s="56">
        <v>0</v>
      </c>
      <c r="I50" s="40">
        <v>5</v>
      </c>
      <c r="J50" s="40">
        <v>1</v>
      </c>
      <c r="K50" s="41">
        <v>1</v>
      </c>
      <c r="L50" s="53">
        <f t="shared" si="0"/>
        <v>3</v>
      </c>
      <c r="M50" s="57">
        <v>2</v>
      </c>
      <c r="N50" s="41">
        <v>1</v>
      </c>
      <c r="O50" s="41">
        <v>0</v>
      </c>
      <c r="P50" s="53">
        <f t="shared" si="1"/>
        <v>1</v>
      </c>
    </row>
    <row r="51" spans="1:16" x14ac:dyDescent="0.2">
      <c r="A51" s="52"/>
      <c r="B51" s="40">
        <v>46</v>
      </c>
      <c r="C51" s="55">
        <v>164</v>
      </c>
      <c r="D51" s="55">
        <v>36.774284999999999</v>
      </c>
      <c r="E51" s="40">
        <v>1.8004869999999999</v>
      </c>
      <c r="F51" s="40">
        <v>30.078330000000001</v>
      </c>
      <c r="G51" s="40">
        <v>0.60975599999999996</v>
      </c>
      <c r="H51" s="56">
        <v>4.2857139999999996</v>
      </c>
      <c r="I51" s="40">
        <v>71</v>
      </c>
      <c r="J51" s="40">
        <v>13</v>
      </c>
      <c r="K51" s="41">
        <v>10</v>
      </c>
      <c r="L51" s="53">
        <f t="shared" si="0"/>
        <v>48</v>
      </c>
      <c r="M51" s="57">
        <v>66</v>
      </c>
      <c r="N51" s="41">
        <v>12</v>
      </c>
      <c r="O51" s="41">
        <v>10</v>
      </c>
      <c r="P51" s="53">
        <f t="shared" si="1"/>
        <v>44</v>
      </c>
    </row>
    <row r="52" spans="1:16" x14ac:dyDescent="0.2">
      <c r="A52" s="52"/>
      <c r="B52" s="40">
        <v>47</v>
      </c>
      <c r="C52" s="55">
        <v>19</v>
      </c>
      <c r="D52" s="55">
        <v>7.6538950000000003</v>
      </c>
      <c r="E52" s="40">
        <v>4.5070430000000004</v>
      </c>
      <c r="F52" s="40">
        <v>3.146852</v>
      </c>
      <c r="G52" s="40">
        <v>0</v>
      </c>
      <c r="H52" s="56">
        <v>0</v>
      </c>
      <c r="I52" s="40">
        <v>2</v>
      </c>
      <c r="J52" s="40">
        <v>0</v>
      </c>
      <c r="K52" s="41">
        <v>0</v>
      </c>
      <c r="L52" s="53">
        <f t="shared" si="0"/>
        <v>2</v>
      </c>
      <c r="M52" s="57">
        <v>2</v>
      </c>
      <c r="N52" s="41">
        <v>0</v>
      </c>
      <c r="O52" s="41">
        <v>0</v>
      </c>
      <c r="P52" s="53">
        <f t="shared" si="1"/>
        <v>2</v>
      </c>
    </row>
    <row r="53" spans="1:16" x14ac:dyDescent="0.2">
      <c r="A53" s="52"/>
      <c r="B53" s="40">
        <v>48</v>
      </c>
      <c r="C53" s="55">
        <v>13</v>
      </c>
      <c r="D53" s="55">
        <v>10.525394</v>
      </c>
      <c r="E53" s="40">
        <v>6.7605639999999996</v>
      </c>
      <c r="F53" s="40">
        <v>3.146852</v>
      </c>
      <c r="G53" s="40">
        <v>0</v>
      </c>
      <c r="H53" s="56">
        <v>0.61797800000000003</v>
      </c>
      <c r="I53" s="40">
        <v>2</v>
      </c>
      <c r="J53" s="40">
        <v>1</v>
      </c>
      <c r="K53" s="41">
        <v>0</v>
      </c>
      <c r="L53" s="53">
        <f t="shared" si="0"/>
        <v>1</v>
      </c>
      <c r="M53" s="57">
        <v>2</v>
      </c>
      <c r="N53" s="41">
        <v>1</v>
      </c>
      <c r="O53" s="41">
        <v>0</v>
      </c>
      <c r="P53" s="53">
        <f t="shared" si="1"/>
        <v>1</v>
      </c>
    </row>
    <row r="54" spans="1:16" x14ac:dyDescent="0.2">
      <c r="A54" s="52"/>
      <c r="B54" s="40">
        <v>49</v>
      </c>
      <c r="C54" s="55">
        <v>564</v>
      </c>
      <c r="D54" s="55">
        <v>468.685971</v>
      </c>
      <c r="E54" s="40">
        <v>196.92541199999999</v>
      </c>
      <c r="F54" s="40">
        <v>228.42503500000001</v>
      </c>
      <c r="G54" s="40">
        <v>8.3636140000000001</v>
      </c>
      <c r="H54" s="56">
        <v>20.550865999999999</v>
      </c>
      <c r="I54" s="40">
        <v>334</v>
      </c>
      <c r="J54" s="40">
        <v>107</v>
      </c>
      <c r="K54" s="41">
        <v>10</v>
      </c>
      <c r="L54" s="53">
        <f t="shared" si="0"/>
        <v>217</v>
      </c>
      <c r="M54" s="57">
        <v>256</v>
      </c>
      <c r="N54" s="41">
        <v>76</v>
      </c>
      <c r="O54" s="41">
        <v>9</v>
      </c>
      <c r="P54" s="53">
        <f t="shared" si="1"/>
        <v>171</v>
      </c>
    </row>
    <row r="55" spans="1:16" x14ac:dyDescent="0.2">
      <c r="A55" s="52"/>
      <c r="B55" s="40">
        <v>50</v>
      </c>
      <c r="C55" s="55">
        <v>448</v>
      </c>
      <c r="D55" s="55">
        <v>233.410877</v>
      </c>
      <c r="E55" s="40">
        <v>74.292000000000002</v>
      </c>
      <c r="F55" s="40">
        <v>124.082945</v>
      </c>
      <c r="G55" s="40">
        <v>9.2592590000000001</v>
      </c>
      <c r="H55" s="56">
        <v>25.776681</v>
      </c>
      <c r="I55" s="40">
        <v>297</v>
      </c>
      <c r="J55" s="40">
        <v>116</v>
      </c>
      <c r="K55" s="41">
        <v>16</v>
      </c>
      <c r="L55" s="53">
        <f t="shared" si="0"/>
        <v>165</v>
      </c>
      <c r="M55" s="57">
        <v>242</v>
      </c>
      <c r="N55" s="41">
        <v>96</v>
      </c>
      <c r="O55" s="41">
        <v>15</v>
      </c>
      <c r="P55" s="53">
        <f t="shared" si="1"/>
        <v>131</v>
      </c>
    </row>
    <row r="56" spans="1:16" x14ac:dyDescent="0.2">
      <c r="A56" s="52"/>
      <c r="B56" s="40">
        <v>51</v>
      </c>
      <c r="C56" s="55">
        <v>570</v>
      </c>
      <c r="D56" s="55">
        <v>657.45402300000001</v>
      </c>
      <c r="E56" s="40">
        <v>243.43572</v>
      </c>
      <c r="F56" s="40">
        <v>331.12369000000001</v>
      </c>
      <c r="G56" s="40">
        <v>27.575758</v>
      </c>
      <c r="H56" s="56">
        <v>16.609195</v>
      </c>
      <c r="I56" s="40">
        <v>364</v>
      </c>
      <c r="J56" s="40">
        <v>152</v>
      </c>
      <c r="K56" s="41">
        <v>4</v>
      </c>
      <c r="L56" s="53">
        <f t="shared" si="0"/>
        <v>208</v>
      </c>
      <c r="M56" s="57">
        <v>274</v>
      </c>
      <c r="N56" s="41">
        <v>121</v>
      </c>
      <c r="O56" s="41">
        <v>4</v>
      </c>
      <c r="P56" s="53">
        <f t="shared" si="1"/>
        <v>149</v>
      </c>
    </row>
    <row r="57" spans="1:16" x14ac:dyDescent="0.2">
      <c r="A57" s="52"/>
      <c r="B57" s="40">
        <v>52</v>
      </c>
      <c r="C57" s="55">
        <v>0</v>
      </c>
      <c r="D57" s="55">
        <v>0</v>
      </c>
      <c r="E57" s="40">
        <v>0</v>
      </c>
      <c r="F57" s="40">
        <v>0</v>
      </c>
      <c r="G57" s="40">
        <v>0</v>
      </c>
      <c r="H57" s="56">
        <v>0</v>
      </c>
      <c r="I57" s="40">
        <v>0</v>
      </c>
      <c r="J57" s="40">
        <v>0</v>
      </c>
      <c r="K57" s="41">
        <v>0</v>
      </c>
      <c r="L57" s="53">
        <f t="shared" si="0"/>
        <v>0</v>
      </c>
      <c r="M57" s="57">
        <v>0</v>
      </c>
      <c r="N57" s="41">
        <v>0</v>
      </c>
      <c r="O57" s="41">
        <v>0</v>
      </c>
      <c r="P57" s="53">
        <f t="shared" si="1"/>
        <v>0</v>
      </c>
    </row>
    <row r="58" spans="1:16" x14ac:dyDescent="0.2">
      <c r="A58" s="52"/>
      <c r="B58" s="40">
        <v>53</v>
      </c>
      <c r="C58" s="55">
        <v>97</v>
      </c>
      <c r="D58" s="55">
        <v>70.309700000000007</v>
      </c>
      <c r="E58" s="40">
        <v>24.826727000000002</v>
      </c>
      <c r="F58" s="40">
        <v>23.569939000000002</v>
      </c>
      <c r="G58" s="40">
        <v>3.43635</v>
      </c>
      <c r="H58" s="56">
        <v>18.476685</v>
      </c>
      <c r="I58" s="40">
        <v>75</v>
      </c>
      <c r="J58" s="40">
        <v>24</v>
      </c>
      <c r="K58" s="41">
        <v>6</v>
      </c>
      <c r="L58" s="53">
        <f t="shared" si="0"/>
        <v>45</v>
      </c>
      <c r="M58" s="57">
        <v>62</v>
      </c>
      <c r="N58" s="41">
        <v>18</v>
      </c>
      <c r="O58" s="41">
        <v>5</v>
      </c>
      <c r="P58" s="53">
        <f t="shared" si="1"/>
        <v>39</v>
      </c>
    </row>
    <row r="59" spans="1:16" x14ac:dyDescent="0.2">
      <c r="A59" s="52"/>
      <c r="B59" s="40">
        <v>54</v>
      </c>
      <c r="C59" s="55">
        <v>1166</v>
      </c>
      <c r="D59" s="55">
        <v>660.73225500000001</v>
      </c>
      <c r="E59" s="40">
        <v>207.06919099999999</v>
      </c>
      <c r="F59" s="40">
        <v>384.746374</v>
      </c>
      <c r="G59" s="40">
        <v>16.666665999999999</v>
      </c>
      <c r="H59" s="56">
        <v>52.250028</v>
      </c>
      <c r="I59" s="40">
        <v>675</v>
      </c>
      <c r="J59" s="40">
        <v>225</v>
      </c>
      <c r="K59" s="41">
        <v>18</v>
      </c>
      <c r="L59" s="53">
        <f t="shared" si="0"/>
        <v>432</v>
      </c>
      <c r="M59" s="57">
        <v>490</v>
      </c>
      <c r="N59" s="41">
        <v>171</v>
      </c>
      <c r="O59" s="41">
        <v>15</v>
      </c>
      <c r="P59" s="53">
        <f t="shared" si="1"/>
        <v>304</v>
      </c>
    </row>
    <row r="60" spans="1:16" x14ac:dyDescent="0.2">
      <c r="A60" s="52"/>
      <c r="B60" s="40">
        <v>55</v>
      </c>
      <c r="C60" s="55">
        <v>125</v>
      </c>
      <c r="D60" s="55">
        <v>66.902191000000002</v>
      </c>
      <c r="E60" s="40">
        <v>20.548850999999999</v>
      </c>
      <c r="F60" s="40">
        <v>36.600002000000003</v>
      </c>
      <c r="G60" s="40">
        <v>0</v>
      </c>
      <c r="H60" s="56">
        <v>9.7533390000000004</v>
      </c>
      <c r="I60" s="40">
        <v>80</v>
      </c>
      <c r="J60" s="40">
        <v>23</v>
      </c>
      <c r="K60" s="41">
        <v>2</v>
      </c>
      <c r="L60" s="53">
        <f t="shared" si="0"/>
        <v>55</v>
      </c>
      <c r="M60" s="57">
        <v>70</v>
      </c>
      <c r="N60" s="41">
        <v>20</v>
      </c>
      <c r="O60" s="41">
        <v>1</v>
      </c>
      <c r="P60" s="53">
        <f t="shared" si="1"/>
        <v>49</v>
      </c>
    </row>
    <row r="61" spans="1:16" x14ac:dyDescent="0.2">
      <c r="A61" s="52"/>
      <c r="B61" s="40">
        <v>56</v>
      </c>
      <c r="C61" s="55">
        <v>548</v>
      </c>
      <c r="D61" s="55">
        <v>413.29255999999998</v>
      </c>
      <c r="E61" s="40">
        <v>82.584183999999993</v>
      </c>
      <c r="F61" s="40">
        <v>249.31476900000001</v>
      </c>
      <c r="G61" s="40">
        <v>12.301869999999999</v>
      </c>
      <c r="H61" s="56">
        <v>64.091735</v>
      </c>
      <c r="I61" s="40">
        <v>437</v>
      </c>
      <c r="J61" s="40">
        <v>100</v>
      </c>
      <c r="K61" s="41">
        <v>71</v>
      </c>
      <c r="L61" s="53">
        <f t="shared" si="0"/>
        <v>266</v>
      </c>
      <c r="M61" s="57">
        <v>371</v>
      </c>
      <c r="N61" s="41">
        <v>82</v>
      </c>
      <c r="O61" s="41">
        <v>62</v>
      </c>
      <c r="P61" s="53">
        <f t="shared" si="1"/>
        <v>227</v>
      </c>
    </row>
    <row r="62" spans="1:16" x14ac:dyDescent="0.2">
      <c r="A62" s="52"/>
      <c r="B62" s="40">
        <v>57</v>
      </c>
      <c r="C62" s="55">
        <v>517</v>
      </c>
      <c r="D62" s="55">
        <v>428.96857699999998</v>
      </c>
      <c r="E62" s="40">
        <v>100.102045</v>
      </c>
      <c r="F62" s="40">
        <v>241.45350500000001</v>
      </c>
      <c r="G62" s="40">
        <v>23.236865999999999</v>
      </c>
      <c r="H62" s="56">
        <v>56.676163000000003</v>
      </c>
      <c r="I62" s="40">
        <v>388</v>
      </c>
      <c r="J62" s="40">
        <v>103</v>
      </c>
      <c r="K62" s="41">
        <v>48</v>
      </c>
      <c r="L62" s="53">
        <f t="shared" si="0"/>
        <v>237</v>
      </c>
      <c r="M62" s="57">
        <v>290</v>
      </c>
      <c r="N62" s="41">
        <v>75</v>
      </c>
      <c r="O62" s="41">
        <v>37</v>
      </c>
      <c r="P62" s="53">
        <f t="shared" si="1"/>
        <v>178</v>
      </c>
    </row>
    <row r="63" spans="1:16" x14ac:dyDescent="0.2">
      <c r="A63" s="52"/>
      <c r="B63" s="40">
        <v>58</v>
      </c>
      <c r="C63" s="55">
        <v>1230</v>
      </c>
      <c r="D63" s="55">
        <v>692.95495100000005</v>
      </c>
      <c r="E63" s="40">
        <v>178.09004899999999</v>
      </c>
      <c r="F63" s="40">
        <v>369.57077600000002</v>
      </c>
      <c r="G63" s="40">
        <v>24.074074</v>
      </c>
      <c r="H63" s="56">
        <v>121.22006399999999</v>
      </c>
      <c r="I63" s="40">
        <v>989</v>
      </c>
      <c r="J63" s="40">
        <v>341</v>
      </c>
      <c r="K63" s="41">
        <v>75</v>
      </c>
      <c r="L63" s="53">
        <f t="shared" si="0"/>
        <v>573</v>
      </c>
      <c r="M63" s="57">
        <v>810</v>
      </c>
      <c r="N63" s="41">
        <v>277</v>
      </c>
      <c r="O63" s="41">
        <v>56</v>
      </c>
      <c r="P63" s="53">
        <f t="shared" si="1"/>
        <v>477</v>
      </c>
    </row>
    <row r="64" spans="1:16" x14ac:dyDescent="0.2">
      <c r="A64" s="52"/>
      <c r="B64" s="40">
        <v>59</v>
      </c>
      <c r="C64" s="55">
        <v>388</v>
      </c>
      <c r="D64" s="55">
        <v>175.13862</v>
      </c>
      <c r="E64" s="40">
        <v>4.6715330000000002</v>
      </c>
      <c r="F64" s="40">
        <v>163.75977800000001</v>
      </c>
      <c r="G64" s="40">
        <v>1.707317</v>
      </c>
      <c r="H64" s="56">
        <v>5</v>
      </c>
      <c r="I64" s="40">
        <v>307</v>
      </c>
      <c r="J64" s="40">
        <v>79</v>
      </c>
      <c r="K64" s="41">
        <v>9</v>
      </c>
      <c r="L64" s="53">
        <f t="shared" si="0"/>
        <v>219</v>
      </c>
      <c r="M64" s="57">
        <v>268</v>
      </c>
      <c r="N64" s="41">
        <v>66</v>
      </c>
      <c r="O64" s="41">
        <v>8</v>
      </c>
      <c r="P64" s="53">
        <f t="shared" si="1"/>
        <v>194</v>
      </c>
    </row>
    <row r="65" spans="1:16" x14ac:dyDescent="0.2">
      <c r="A65" s="52"/>
      <c r="B65" s="40">
        <v>60</v>
      </c>
      <c r="C65" s="55">
        <v>250</v>
      </c>
      <c r="D65" s="55">
        <v>157.169768</v>
      </c>
      <c r="E65" s="40">
        <v>38.626556000000001</v>
      </c>
      <c r="F65" s="40">
        <v>104.43686</v>
      </c>
      <c r="G65" s="40">
        <v>5.6569999999999997E-3</v>
      </c>
      <c r="H65" s="56">
        <v>14.099702000000001</v>
      </c>
      <c r="I65" s="40">
        <v>182</v>
      </c>
      <c r="J65" s="40">
        <v>50</v>
      </c>
      <c r="K65" s="41">
        <v>12</v>
      </c>
      <c r="L65" s="53">
        <f t="shared" si="0"/>
        <v>120</v>
      </c>
      <c r="M65" s="57">
        <v>150</v>
      </c>
      <c r="N65" s="41">
        <v>39</v>
      </c>
      <c r="O65" s="41">
        <v>12</v>
      </c>
      <c r="P65" s="53">
        <f t="shared" si="1"/>
        <v>99</v>
      </c>
    </row>
    <row r="66" spans="1:16" x14ac:dyDescent="0.2">
      <c r="A66" s="52"/>
      <c r="B66" s="40">
        <v>61</v>
      </c>
      <c r="C66" s="55">
        <v>1104</v>
      </c>
      <c r="D66" s="55">
        <v>703.19993499999998</v>
      </c>
      <c r="E66" s="40">
        <v>166.445334</v>
      </c>
      <c r="F66" s="40">
        <v>415.77693799999997</v>
      </c>
      <c r="G66" s="40">
        <v>1.5086E-2</v>
      </c>
      <c r="H66" s="56">
        <v>120.96060900000001</v>
      </c>
      <c r="I66" s="40">
        <v>763</v>
      </c>
      <c r="J66" s="40">
        <v>218</v>
      </c>
      <c r="K66" s="41">
        <v>49</v>
      </c>
      <c r="L66" s="53">
        <f t="shared" si="0"/>
        <v>496</v>
      </c>
      <c r="M66" s="57">
        <v>612</v>
      </c>
      <c r="N66" s="41">
        <v>169</v>
      </c>
      <c r="O66" s="41">
        <v>41</v>
      </c>
      <c r="P66" s="53">
        <f t="shared" si="1"/>
        <v>402</v>
      </c>
    </row>
    <row r="67" spans="1:16" x14ac:dyDescent="0.2">
      <c r="A67" s="52"/>
      <c r="B67" s="40">
        <v>62</v>
      </c>
      <c r="C67" s="55">
        <v>1923</v>
      </c>
      <c r="D67" s="55">
        <v>1698.5713479999999</v>
      </c>
      <c r="E67" s="40">
        <v>554.27760499999999</v>
      </c>
      <c r="F67" s="40">
        <v>826.40613499999995</v>
      </c>
      <c r="G67" s="40">
        <v>40.544060000000002</v>
      </c>
      <c r="H67" s="56">
        <v>225.42047199999999</v>
      </c>
      <c r="I67" s="40">
        <v>1464</v>
      </c>
      <c r="J67" s="40">
        <v>493</v>
      </c>
      <c r="K67" s="41">
        <v>108</v>
      </c>
      <c r="L67" s="53">
        <f t="shared" si="0"/>
        <v>863</v>
      </c>
      <c r="M67" s="57">
        <v>1240</v>
      </c>
      <c r="N67" s="41">
        <v>421</v>
      </c>
      <c r="O67" s="41">
        <v>91</v>
      </c>
      <c r="P67" s="53">
        <f t="shared" si="1"/>
        <v>728</v>
      </c>
    </row>
    <row r="68" spans="1:16" x14ac:dyDescent="0.2">
      <c r="A68" s="52"/>
      <c r="B68" s="40">
        <v>63</v>
      </c>
      <c r="C68" s="55">
        <v>601</v>
      </c>
      <c r="D68" s="55">
        <v>539.22122899999999</v>
      </c>
      <c r="E68" s="40">
        <v>161.55706799999999</v>
      </c>
      <c r="F68" s="40">
        <v>242.65402800000001</v>
      </c>
      <c r="G68" s="40">
        <v>50</v>
      </c>
      <c r="H68" s="56">
        <v>85.010142000000002</v>
      </c>
      <c r="I68" s="40">
        <v>452</v>
      </c>
      <c r="J68" s="40">
        <v>130</v>
      </c>
      <c r="K68" s="41">
        <v>63</v>
      </c>
      <c r="L68" s="53">
        <f t="shared" si="0"/>
        <v>259</v>
      </c>
      <c r="M68" s="57">
        <v>384</v>
      </c>
      <c r="N68" s="41">
        <v>116</v>
      </c>
      <c r="O68" s="41">
        <v>49</v>
      </c>
      <c r="P68" s="53">
        <f t="shared" si="1"/>
        <v>219</v>
      </c>
    </row>
    <row r="69" spans="1:16" x14ac:dyDescent="0.2">
      <c r="A69" s="52"/>
      <c r="B69" s="40">
        <v>64</v>
      </c>
      <c r="C69" s="55">
        <v>725</v>
      </c>
      <c r="D69" s="55">
        <v>529.46558700000003</v>
      </c>
      <c r="E69" s="40">
        <v>126.27451000000001</v>
      </c>
      <c r="F69" s="40">
        <v>164.117683</v>
      </c>
      <c r="G69" s="40">
        <v>2.1111110000000002</v>
      </c>
      <c r="H69" s="56">
        <v>153.88535300000001</v>
      </c>
      <c r="I69" s="40">
        <v>509</v>
      </c>
      <c r="J69" s="40">
        <v>146</v>
      </c>
      <c r="K69" s="41">
        <v>71</v>
      </c>
      <c r="L69" s="53">
        <f t="shared" si="0"/>
        <v>292</v>
      </c>
      <c r="M69" s="57">
        <v>418</v>
      </c>
      <c r="N69" s="41">
        <v>119</v>
      </c>
      <c r="O69" s="41">
        <v>49</v>
      </c>
      <c r="P69" s="53">
        <f t="shared" si="1"/>
        <v>250</v>
      </c>
    </row>
    <row r="70" spans="1:16" x14ac:dyDescent="0.2">
      <c r="A70" s="52"/>
      <c r="B70" s="40">
        <v>65</v>
      </c>
      <c r="C70" s="55">
        <v>313</v>
      </c>
      <c r="D70" s="55">
        <v>271.60963099999998</v>
      </c>
      <c r="E70" s="40">
        <v>96.221489000000005</v>
      </c>
      <c r="F70" s="40">
        <v>139.52607</v>
      </c>
      <c r="G70" s="40">
        <v>1.7241379999999999</v>
      </c>
      <c r="H70" s="56">
        <v>34.137931999999999</v>
      </c>
      <c r="I70" s="40">
        <v>241</v>
      </c>
      <c r="J70" s="40">
        <v>81</v>
      </c>
      <c r="K70" s="41">
        <v>32</v>
      </c>
      <c r="L70" s="53">
        <f t="shared" ref="L70:L73" si="2">I70-J70-K70</f>
        <v>128</v>
      </c>
      <c r="M70" s="57">
        <v>204</v>
      </c>
      <c r="N70" s="41">
        <v>69</v>
      </c>
      <c r="O70" s="41">
        <v>24</v>
      </c>
      <c r="P70" s="53">
        <f t="shared" si="1"/>
        <v>111</v>
      </c>
    </row>
    <row r="71" spans="1:16" x14ac:dyDescent="0.2">
      <c r="A71" s="52"/>
      <c r="B71" s="40">
        <v>66</v>
      </c>
      <c r="C71" s="55">
        <v>806</v>
      </c>
      <c r="D71" s="55">
        <v>379.00918100000001</v>
      </c>
      <c r="E71" s="40">
        <v>2.616034</v>
      </c>
      <c r="F71" s="40">
        <v>257.11686300000002</v>
      </c>
      <c r="G71" s="40">
        <v>16.470589</v>
      </c>
      <c r="H71" s="56">
        <v>88.959539000000007</v>
      </c>
      <c r="I71" s="40">
        <v>546</v>
      </c>
      <c r="J71" s="40">
        <v>129</v>
      </c>
      <c r="K71" s="41">
        <v>53</v>
      </c>
      <c r="L71" s="53">
        <f t="shared" si="2"/>
        <v>364</v>
      </c>
      <c r="M71" s="57">
        <v>457</v>
      </c>
      <c r="N71" s="41">
        <v>105</v>
      </c>
      <c r="O71" s="41">
        <v>47</v>
      </c>
      <c r="P71" s="53">
        <f t="shared" si="1"/>
        <v>305</v>
      </c>
    </row>
    <row r="72" spans="1:16" x14ac:dyDescent="0.2">
      <c r="A72" s="52"/>
      <c r="B72" s="40">
        <v>67</v>
      </c>
      <c r="C72" s="55">
        <v>28</v>
      </c>
      <c r="D72" s="55">
        <v>1.9166049999999999</v>
      </c>
      <c r="E72" s="40">
        <v>0.15189900000000001</v>
      </c>
      <c r="F72" s="40">
        <v>0</v>
      </c>
      <c r="G72" s="40">
        <v>1.7647060000000001</v>
      </c>
      <c r="H72" s="56">
        <v>0</v>
      </c>
      <c r="I72" s="40">
        <v>0</v>
      </c>
      <c r="J72" s="40">
        <v>0</v>
      </c>
      <c r="K72" s="41">
        <v>0</v>
      </c>
      <c r="L72" s="53">
        <f t="shared" si="2"/>
        <v>0</v>
      </c>
      <c r="M72" s="57">
        <v>0</v>
      </c>
      <c r="N72" s="41">
        <v>0</v>
      </c>
      <c r="O72" s="41">
        <v>0</v>
      </c>
      <c r="P72" s="53">
        <f t="shared" si="1"/>
        <v>0</v>
      </c>
    </row>
    <row r="73" spans="1:16" x14ac:dyDescent="0.2">
      <c r="A73" s="52"/>
      <c r="B73" s="40">
        <v>68</v>
      </c>
      <c r="C73" s="55">
        <v>322</v>
      </c>
      <c r="D73" s="55">
        <v>148.074116</v>
      </c>
      <c r="E73" s="40">
        <v>1.2320679999999999</v>
      </c>
      <c r="F73" s="40">
        <v>132.88303300000001</v>
      </c>
      <c r="G73" s="40">
        <v>1.7647060000000001</v>
      </c>
      <c r="H73" s="56">
        <v>6.0404619999999998</v>
      </c>
      <c r="I73" s="40">
        <v>249</v>
      </c>
      <c r="J73" s="40">
        <v>51</v>
      </c>
      <c r="K73" s="41">
        <v>1</v>
      </c>
      <c r="L73" s="53">
        <f t="shared" si="2"/>
        <v>197</v>
      </c>
      <c r="M73" s="57">
        <v>145</v>
      </c>
      <c r="N73" s="41">
        <v>33</v>
      </c>
      <c r="O73" s="41">
        <v>0</v>
      </c>
      <c r="P73" s="53">
        <f t="shared" si="1"/>
        <v>112</v>
      </c>
    </row>
    <row r="74" spans="1:16" x14ac:dyDescent="0.2">
      <c r="A74" s="52"/>
      <c r="B74" s="40">
        <v>69</v>
      </c>
      <c r="C74" s="55">
        <v>672</v>
      </c>
      <c r="D74" s="55">
        <v>452.56304</v>
      </c>
      <c r="E74" s="40">
        <v>104.313729</v>
      </c>
      <c r="F74" s="40">
        <v>215.784347</v>
      </c>
      <c r="G74" s="40">
        <v>1</v>
      </c>
      <c r="H74" s="56">
        <v>131.464969</v>
      </c>
      <c r="I74" s="40">
        <v>508</v>
      </c>
      <c r="J74" s="40">
        <v>135</v>
      </c>
      <c r="K74" s="41">
        <v>74</v>
      </c>
      <c r="L74" s="53">
        <f t="shared" ref="L74:L78" si="3">I74-J74-K74</f>
        <v>299</v>
      </c>
      <c r="M74" s="57">
        <v>446</v>
      </c>
      <c r="N74" s="41">
        <v>118</v>
      </c>
      <c r="O74" s="41">
        <v>62</v>
      </c>
      <c r="P74" s="53">
        <f t="shared" si="1"/>
        <v>266</v>
      </c>
    </row>
    <row r="75" spans="1:16" x14ac:dyDescent="0.2">
      <c r="A75" s="52"/>
      <c r="B75" s="40">
        <v>70</v>
      </c>
      <c r="C75" s="55">
        <v>415</v>
      </c>
      <c r="D75" s="55">
        <v>308.646457</v>
      </c>
      <c r="E75" s="40">
        <v>135.90277900000001</v>
      </c>
      <c r="F75" s="40">
        <v>126.698761</v>
      </c>
      <c r="G75" s="40">
        <v>3.1460669999999999</v>
      </c>
      <c r="H75" s="56">
        <v>40.898851999999998</v>
      </c>
      <c r="I75" s="40">
        <v>426</v>
      </c>
      <c r="J75" s="40">
        <v>150</v>
      </c>
      <c r="K75" s="41">
        <v>32</v>
      </c>
      <c r="L75" s="53">
        <f t="shared" si="3"/>
        <v>244</v>
      </c>
      <c r="M75" s="57">
        <v>350</v>
      </c>
      <c r="N75" s="41">
        <v>128</v>
      </c>
      <c r="O75" s="41">
        <v>23</v>
      </c>
      <c r="P75" s="53">
        <f t="shared" si="1"/>
        <v>199</v>
      </c>
    </row>
    <row r="76" spans="1:16" x14ac:dyDescent="0.2">
      <c r="A76" s="52"/>
      <c r="B76" s="40">
        <v>71</v>
      </c>
      <c r="C76" s="55">
        <v>1060</v>
      </c>
      <c r="D76" s="55">
        <v>777.23372199999994</v>
      </c>
      <c r="E76" s="40">
        <v>224.80159399999999</v>
      </c>
      <c r="F76" s="40">
        <v>324.01651800000002</v>
      </c>
      <c r="G76" s="40">
        <v>8.3146070000000005</v>
      </c>
      <c r="H76" s="56">
        <v>219.10099299999999</v>
      </c>
      <c r="I76" s="40">
        <v>805</v>
      </c>
      <c r="J76" s="40">
        <v>162</v>
      </c>
      <c r="K76" s="41">
        <v>143</v>
      </c>
      <c r="L76" s="53">
        <f t="shared" si="3"/>
        <v>500</v>
      </c>
      <c r="M76" s="57">
        <v>681</v>
      </c>
      <c r="N76" s="41">
        <v>149</v>
      </c>
      <c r="O76" s="41">
        <v>114</v>
      </c>
      <c r="P76" s="53">
        <f t="shared" si="1"/>
        <v>418</v>
      </c>
    </row>
    <row r="77" spans="1:16" x14ac:dyDescent="0.2">
      <c r="A77" s="52"/>
      <c r="B77" s="40">
        <v>72</v>
      </c>
      <c r="C77" s="55">
        <v>433</v>
      </c>
      <c r="D77" s="55">
        <v>342.26483400000001</v>
      </c>
      <c r="E77" s="40">
        <v>73.571430000000007</v>
      </c>
      <c r="F77" s="40">
        <v>183.81705600000001</v>
      </c>
      <c r="G77" s="40">
        <v>4.2696630000000004</v>
      </c>
      <c r="H77" s="56">
        <v>79.606696999999997</v>
      </c>
      <c r="I77" s="40">
        <v>322</v>
      </c>
      <c r="J77" s="40">
        <v>79</v>
      </c>
      <c r="K77" s="41">
        <v>63</v>
      </c>
      <c r="L77" s="53">
        <f t="shared" si="3"/>
        <v>180</v>
      </c>
      <c r="M77" s="57">
        <v>276</v>
      </c>
      <c r="N77" s="41">
        <v>65</v>
      </c>
      <c r="O77" s="41">
        <v>54</v>
      </c>
      <c r="P77" s="53">
        <f t="shared" si="1"/>
        <v>157</v>
      </c>
    </row>
    <row r="78" spans="1:16" x14ac:dyDescent="0.2">
      <c r="A78" s="52"/>
      <c r="B78" s="40">
        <v>73</v>
      </c>
      <c r="C78" s="55">
        <v>301</v>
      </c>
      <c r="D78" s="55">
        <v>229.99203</v>
      </c>
      <c r="E78" s="40">
        <v>74.593254000000002</v>
      </c>
      <c r="F78" s="40">
        <v>100.73589</v>
      </c>
      <c r="G78" s="40">
        <v>4.2696630000000004</v>
      </c>
      <c r="H78" s="56">
        <v>50.393230000000003</v>
      </c>
      <c r="I78" s="40">
        <v>184</v>
      </c>
      <c r="J78" s="40">
        <v>43</v>
      </c>
      <c r="K78" s="41">
        <v>22</v>
      </c>
      <c r="L78" s="53">
        <f t="shared" si="3"/>
        <v>119</v>
      </c>
      <c r="M78" s="57">
        <v>151</v>
      </c>
      <c r="N78" s="41">
        <v>33</v>
      </c>
      <c r="O78" s="41">
        <v>18</v>
      </c>
      <c r="P78" s="53">
        <f t="shared" si="1"/>
        <v>100</v>
      </c>
    </row>
    <row r="79" spans="1:16" x14ac:dyDescent="0.2">
      <c r="A79" s="54"/>
      <c r="B79" s="40">
        <v>74</v>
      </c>
      <c r="C79" s="55">
        <v>0</v>
      </c>
      <c r="D79" s="55">
        <v>0</v>
      </c>
      <c r="E79" s="40">
        <v>0</v>
      </c>
      <c r="F79" s="40">
        <v>0</v>
      </c>
      <c r="G79" s="40">
        <v>0</v>
      </c>
      <c r="H79" s="56">
        <v>0</v>
      </c>
      <c r="I79" s="40">
        <v>0</v>
      </c>
      <c r="J79" s="40">
        <v>0</v>
      </c>
      <c r="K79" s="41">
        <v>0</v>
      </c>
      <c r="L79" s="53">
        <f t="shared" ref="L79" si="4">I79-J79-K79</f>
        <v>0</v>
      </c>
      <c r="M79" s="57">
        <v>0</v>
      </c>
      <c r="N79" s="41">
        <v>0</v>
      </c>
      <c r="O79" s="41">
        <v>0</v>
      </c>
      <c r="P79" s="53">
        <f t="shared" ref="P79" si="5">M79-N79-O79</f>
        <v>0</v>
      </c>
    </row>
    <row r="81" spans="2:16" x14ac:dyDescent="0.2">
      <c r="B81" s="41"/>
      <c r="C81" s="41">
        <f>SUM(C6:C80)</f>
        <v>35020</v>
      </c>
      <c r="D81" s="41">
        <f t="shared" ref="D81:P81" si="6">SUM(D6:D80)</f>
        <v>24609.797575000004</v>
      </c>
      <c r="E81" s="41">
        <f t="shared" si="6"/>
        <v>7765.5132859999994</v>
      </c>
      <c r="F81" s="41">
        <f t="shared" si="6"/>
        <v>12756.993603999996</v>
      </c>
      <c r="G81" s="41">
        <f t="shared" si="6"/>
        <v>606.02445700000044</v>
      </c>
      <c r="H81" s="41">
        <f t="shared" si="6"/>
        <v>2965.3423140000009</v>
      </c>
      <c r="I81" s="41">
        <f t="shared" si="6"/>
        <v>23706</v>
      </c>
      <c r="J81" s="41">
        <f t="shared" si="6"/>
        <v>7432</v>
      </c>
      <c r="K81" s="41">
        <f t="shared" si="6"/>
        <v>1569</v>
      </c>
      <c r="L81" s="41">
        <f t="shared" si="6"/>
        <v>14705</v>
      </c>
      <c r="M81" s="41">
        <f t="shared" si="6"/>
        <v>19190</v>
      </c>
      <c r="N81" s="41">
        <f t="shared" si="6"/>
        <v>5988</v>
      </c>
      <c r="O81" s="41">
        <f t="shared" si="6"/>
        <v>1255</v>
      </c>
      <c r="P81" s="41">
        <f t="shared" si="6"/>
        <v>11947</v>
      </c>
    </row>
  </sheetData>
  <sheetProtection sheet="1" selectLockedCells="1"/>
  <protectedRanges>
    <protectedRange sqref="A6:A79" name="Range1"/>
  </protectedRanges>
  <mergeCells count="4">
    <mergeCell ref="D4:H4"/>
    <mergeCell ref="M4:P4"/>
    <mergeCell ref="I4:L4"/>
    <mergeCell ref="A1:L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0"/>
  <sheetViews>
    <sheetView zoomScaleNormal="100" workbookViewId="0">
      <selection activeCell="A3" sqref="A3:F4"/>
    </sheetView>
  </sheetViews>
  <sheetFormatPr defaultColWidth="9.140625" defaultRowHeight="12.75" x14ac:dyDescent="0.2"/>
  <cols>
    <col min="1" max="1" width="11.5703125" style="46" customWidth="1"/>
    <col min="2" max="2" width="13.7109375" style="46" customWidth="1"/>
    <col min="3" max="3" width="7.140625" style="46" customWidth="1"/>
    <col min="4" max="5" width="7.140625" style="46" bestFit="1" customWidth="1"/>
    <col min="6" max="6" width="7.140625" style="46" customWidth="1"/>
    <col min="7" max="7" width="13.42578125" style="46" bestFit="1" customWidth="1"/>
    <col min="8" max="8" width="9" style="46" customWidth="1"/>
    <col min="9" max="9" width="8" style="46" customWidth="1"/>
    <col min="10" max="10" width="8" style="46" bestFit="1" customWidth="1"/>
    <col min="11" max="12" width="8" style="46" customWidth="1"/>
    <col min="13" max="13" width="13.140625" style="46" customWidth="1"/>
    <col min="14" max="15" width="8" style="46" bestFit="1" customWidth="1"/>
    <col min="16" max="16" width="8" style="46" customWidth="1"/>
    <col min="17" max="17" width="10.140625" style="46" bestFit="1" customWidth="1"/>
    <col min="18" max="18" width="6.42578125" style="46" bestFit="1" customWidth="1"/>
    <col min="19" max="19" width="9.140625" style="46" bestFit="1" customWidth="1"/>
    <col min="20" max="20" width="7.42578125" style="46" bestFit="1" customWidth="1"/>
    <col min="21" max="21" width="6.85546875" style="46" bestFit="1" customWidth="1"/>
    <col min="22" max="22" width="5.42578125" style="46" bestFit="1" customWidth="1"/>
    <col min="23" max="16384" width="9.140625" style="46"/>
  </cols>
  <sheetData>
    <row r="1" spans="1:16" s="49" customFormat="1" ht="15" x14ac:dyDescent="0.25">
      <c r="A1" s="48" t="s">
        <v>33</v>
      </c>
      <c r="B1" s="48"/>
      <c r="F1" s="50" t="s">
        <v>34</v>
      </c>
      <c r="G1" s="67">
        <f>H8/4</f>
        <v>8755</v>
      </c>
    </row>
    <row r="2" spans="1:16" s="49" customFormat="1" ht="15" x14ac:dyDescent="0.25">
      <c r="A2" s="48" t="s">
        <v>53</v>
      </c>
      <c r="B2" s="48"/>
    </row>
    <row r="3" spans="1:16" s="49" customFormat="1" ht="15" x14ac:dyDescent="0.25">
      <c r="A3" s="77" t="s">
        <v>35</v>
      </c>
      <c r="B3" s="77"/>
      <c r="C3" s="77"/>
      <c r="D3" s="77"/>
      <c r="E3" s="77"/>
      <c r="F3" s="77"/>
    </row>
    <row r="4" spans="1:16" s="49" customFormat="1" ht="15" x14ac:dyDescent="0.25">
      <c r="A4" s="77"/>
      <c r="B4" s="77"/>
      <c r="C4" s="77"/>
      <c r="D4" s="77"/>
      <c r="E4" s="77"/>
      <c r="F4" s="77"/>
    </row>
    <row r="5" spans="1:16" ht="13.5" thickBot="1" x14ac:dyDescent="0.25">
      <c r="A5" s="47"/>
      <c r="B5" s="47"/>
      <c r="C5" s="47"/>
      <c r="D5" s="47"/>
      <c r="E5" s="47"/>
      <c r="F5" s="47"/>
    </row>
    <row r="6" spans="1:16" ht="13.5" thickBot="1" x14ac:dyDescent="0.25">
      <c r="C6" s="82" t="s">
        <v>36</v>
      </c>
      <c r="D6" s="83"/>
      <c r="E6" s="83"/>
      <c r="F6" s="83"/>
      <c r="G6" s="83"/>
      <c r="H6" s="84"/>
      <c r="I6" s="82" t="s">
        <v>37</v>
      </c>
      <c r="J6" s="83"/>
      <c r="K6" s="83"/>
      <c r="L6" s="83"/>
      <c r="M6" s="83"/>
      <c r="N6" s="84"/>
    </row>
    <row r="7" spans="1:16" ht="13.5" thickBot="1" x14ac:dyDescent="0.25">
      <c r="A7" s="6" t="s">
        <v>38</v>
      </c>
      <c r="B7" s="6" t="s">
        <v>39</v>
      </c>
      <c r="C7" s="28">
        <v>1</v>
      </c>
      <c r="D7" s="29">
        <v>2</v>
      </c>
      <c r="E7" s="29">
        <v>3</v>
      </c>
      <c r="F7" s="29">
        <v>4</v>
      </c>
      <c r="G7" s="30" t="s">
        <v>40</v>
      </c>
      <c r="H7" s="30" t="s">
        <v>0</v>
      </c>
      <c r="I7" s="28">
        <f>C7</f>
        <v>1</v>
      </c>
      <c r="J7" s="29">
        <f>D7</f>
        <v>2</v>
      </c>
      <c r="K7" s="29">
        <f>E7</f>
        <v>3</v>
      </c>
      <c r="L7" s="29">
        <f>F7</f>
        <v>4</v>
      </c>
      <c r="M7" s="30" t="s">
        <v>40</v>
      </c>
      <c r="N7" s="30" t="s">
        <v>0</v>
      </c>
    </row>
    <row r="8" spans="1:16" ht="12.75" customHeight="1" x14ac:dyDescent="0.2">
      <c r="A8" s="85" t="s">
        <v>41</v>
      </c>
      <c r="B8" s="31" t="s">
        <v>42</v>
      </c>
      <c r="C8" s="8">
        <f>SUMIF(asignación!$A$6:$A$79,"=1",asignación!$C$6:$C$79)</f>
        <v>0</v>
      </c>
      <c r="D8" s="9">
        <f>SUMIF(asignación!$A$6:$A$79,"=2",asignación!$C$6:$C$79)</f>
        <v>0</v>
      </c>
      <c r="E8" s="9">
        <f>SUMIF(asignación!$A$6:$A$79,"=3",asignación!$C$6:$C$79)</f>
        <v>0</v>
      </c>
      <c r="F8" s="9">
        <f>SUMIF(asignación!$A$6:$A$79,"=4",asignación!$C$6:$C$79)</f>
        <v>0</v>
      </c>
      <c r="G8" s="10">
        <f>H8-SUM(C8:F8)</f>
        <v>35020</v>
      </c>
      <c r="H8" s="10">
        <f>asignación!C81</f>
        <v>35020</v>
      </c>
      <c r="I8" s="11"/>
      <c r="J8" s="12"/>
      <c r="K8" s="12"/>
      <c r="L8" s="12"/>
      <c r="M8" s="43"/>
      <c r="N8" s="13"/>
      <c r="P8" s="7"/>
    </row>
    <row r="9" spans="1:16" ht="26.25" thickBot="1" x14ac:dyDescent="0.25">
      <c r="A9" s="86"/>
      <c r="B9" s="32" t="s">
        <v>43</v>
      </c>
      <c r="C9" s="14">
        <f>C8-$G$1</f>
        <v>-8755</v>
      </c>
      <c r="D9" s="15">
        <f>D8-$G$1</f>
        <v>-8755</v>
      </c>
      <c r="E9" s="15">
        <f>E8-$G$1</f>
        <v>-8755</v>
      </c>
      <c r="F9" s="15">
        <f>F8-$G$1</f>
        <v>-8755</v>
      </c>
      <c r="G9" s="16"/>
      <c r="H9" s="16">
        <f>MAX(C9:F9)-MIN(C9:F9)</f>
        <v>0</v>
      </c>
      <c r="I9" s="65">
        <f>C9/$G$1</f>
        <v>-1</v>
      </c>
      <c r="J9" s="66">
        <f>D9/$G$1</f>
        <v>-1</v>
      </c>
      <c r="K9" s="66">
        <f>E9/$G$1</f>
        <v>-1</v>
      </c>
      <c r="L9" s="66">
        <f>F9/$G$1</f>
        <v>-1</v>
      </c>
      <c r="M9" s="44"/>
      <c r="N9" s="27">
        <f>H9/$G$1</f>
        <v>0</v>
      </c>
      <c r="P9" s="7"/>
    </row>
    <row r="10" spans="1:16" ht="13.15" customHeight="1" x14ac:dyDescent="0.2">
      <c r="A10" s="79" t="s">
        <v>25</v>
      </c>
      <c r="B10" s="31" t="s">
        <v>44</v>
      </c>
      <c r="C10" s="8">
        <f>SUMIF(asignación!$A$6:$A$79,"=1",asignación!$D$6:$D$79)</f>
        <v>0</v>
      </c>
      <c r="D10" s="9">
        <f>SUMIF(asignación!$A$6:$A$79,"=2",asignación!$D$6:$D$79)</f>
        <v>0</v>
      </c>
      <c r="E10" s="9">
        <f>SUMIF(asignación!$A$6:$A$79,"=3",asignación!$D$6:$D$79)</f>
        <v>0</v>
      </c>
      <c r="F10" s="9">
        <f>SUMIF(asignación!$A$6:$A$79,"=4",asignación!$D$6:$D$79)</f>
        <v>0</v>
      </c>
      <c r="G10" s="10">
        <f t="shared" ref="G10:G22" si="0">H10-SUM(C10:F10)</f>
        <v>24609.797575000004</v>
      </c>
      <c r="H10" s="10">
        <v>24609.797575000004</v>
      </c>
      <c r="I10" s="11"/>
      <c r="J10" s="12"/>
      <c r="K10" s="12"/>
      <c r="L10" s="12"/>
      <c r="M10" s="45"/>
      <c r="N10" s="26"/>
      <c r="P10" s="7"/>
    </row>
    <row r="11" spans="1:16" x14ac:dyDescent="0.2">
      <c r="A11" s="80"/>
      <c r="B11" s="33" t="s">
        <v>45</v>
      </c>
      <c r="C11" s="14">
        <f>SUMIF(asignación!$A$6:$A$79,"=1",asignación!$E$6:$E$79)</f>
        <v>0</v>
      </c>
      <c r="D11" s="15">
        <f>SUMIF(asignación!$A$6:$A$79,"=2",asignación!$E$6:$E$79)</f>
        <v>0</v>
      </c>
      <c r="E11" s="15">
        <f>SUMIF(asignación!$A$6:$A$79,"=3",asignación!$E$6:$E$79)</f>
        <v>0</v>
      </c>
      <c r="F11" s="15">
        <f>SUMIF(asignación!$A$6:$A$79,"=4",asignación!$E$6:$E$79)</f>
        <v>0</v>
      </c>
      <c r="G11" s="16">
        <f t="shared" si="0"/>
        <v>7765.5132859999994</v>
      </c>
      <c r="H11" s="16">
        <v>7765.5132859999994</v>
      </c>
      <c r="I11" s="17" t="e">
        <f t="shared" ref="I11:L14" si="1">C11/C$10</f>
        <v>#DIV/0!</v>
      </c>
      <c r="J11" s="18" t="e">
        <f t="shared" si="1"/>
        <v>#DIV/0!</v>
      </c>
      <c r="K11" s="18" t="e">
        <f t="shared" si="1"/>
        <v>#DIV/0!</v>
      </c>
      <c r="L11" s="18" t="e">
        <f t="shared" si="1"/>
        <v>#DIV/0!</v>
      </c>
      <c r="M11" s="44">
        <f>IF(G11&gt;0,G11/G$8,"")</f>
        <v>0.22174509668760706</v>
      </c>
      <c r="N11" s="19">
        <f>H11/H$10</f>
        <v>0.31554559773740837</v>
      </c>
      <c r="P11" s="7"/>
    </row>
    <row r="12" spans="1:16" x14ac:dyDescent="0.2">
      <c r="A12" s="80"/>
      <c r="B12" s="33" t="s">
        <v>46</v>
      </c>
      <c r="C12" s="14">
        <f>SUMIF(asignación!$A$6:$A$79,"=1",asignación!$F$6:$F$79)</f>
        <v>0</v>
      </c>
      <c r="D12" s="15">
        <f>SUMIF(asignación!$A$6:$A$79,"=2",asignación!$F$6:$F$79)</f>
        <v>0</v>
      </c>
      <c r="E12" s="15">
        <f>SUMIF(asignación!$A$6:$A$79,"=3",asignación!$F$6:$F$79)</f>
        <v>0</v>
      </c>
      <c r="F12" s="15">
        <f>SUMIF(asignación!$A$6:$A$79,"=4",asignación!$F$6:$F$79)</f>
        <v>0</v>
      </c>
      <c r="G12" s="16">
        <f t="shared" si="0"/>
        <v>12756.993603999996</v>
      </c>
      <c r="H12" s="16">
        <v>12756.993603999996</v>
      </c>
      <c r="I12" s="17" t="e">
        <f t="shared" si="1"/>
        <v>#DIV/0!</v>
      </c>
      <c r="J12" s="18" t="e">
        <f t="shared" si="1"/>
        <v>#DIV/0!</v>
      </c>
      <c r="K12" s="18" t="e">
        <f t="shared" si="1"/>
        <v>#DIV/0!</v>
      </c>
      <c r="L12" s="18" t="e">
        <f t="shared" si="1"/>
        <v>#DIV/0!</v>
      </c>
      <c r="M12" s="44">
        <f>IF(G12&gt;0,G12/G$8,"")</f>
        <v>0.36427737304397473</v>
      </c>
      <c r="N12" s="19">
        <f>H12/H$10</f>
        <v>0.51837052154217056</v>
      </c>
      <c r="P12" s="7"/>
    </row>
    <row r="13" spans="1:16" x14ac:dyDescent="0.2">
      <c r="A13" s="80"/>
      <c r="B13" s="33" t="s">
        <v>47</v>
      </c>
      <c r="C13" s="14">
        <f>SUMIF(asignación!$A$6:$A$79,"=1",asignación!$G$6:$G$79)</f>
        <v>0</v>
      </c>
      <c r="D13" s="15">
        <f>SUMIF(asignación!$A$6:$A$79,"=2",asignación!$G$6:$G$79)</f>
        <v>0</v>
      </c>
      <c r="E13" s="15">
        <f>SUMIF(asignación!$A$6:$A$79,"=3",asignación!$G$6:$G$79)</f>
        <v>0</v>
      </c>
      <c r="F13" s="15">
        <f>SUMIF(asignación!$A$6:$A$79,"=4",asignación!$G$6:$G$79)</f>
        <v>0</v>
      </c>
      <c r="G13" s="16">
        <f t="shared" si="0"/>
        <v>606.02445700000044</v>
      </c>
      <c r="H13" s="16">
        <v>606.02445700000044</v>
      </c>
      <c r="I13" s="17" t="e">
        <f t="shared" si="1"/>
        <v>#DIV/0!</v>
      </c>
      <c r="J13" s="18" t="e">
        <f t="shared" si="1"/>
        <v>#DIV/0!</v>
      </c>
      <c r="K13" s="18" t="e">
        <f t="shared" si="1"/>
        <v>#DIV/0!</v>
      </c>
      <c r="L13" s="18" t="e">
        <f t="shared" si="1"/>
        <v>#DIV/0!</v>
      </c>
      <c r="M13" s="44">
        <f>IF(G13&gt;0,G13/G$8,"")</f>
        <v>1.7305095859508863E-2</v>
      </c>
      <c r="N13" s="19">
        <f>H13/H$10</f>
        <v>2.4625332863998591E-2</v>
      </c>
      <c r="P13" s="7"/>
    </row>
    <row r="14" spans="1:16" ht="13.5" thickBot="1" x14ac:dyDescent="0.25">
      <c r="A14" s="80"/>
      <c r="B14" s="69" t="s">
        <v>31</v>
      </c>
      <c r="C14" s="14">
        <f>SUMIF(asignación!$A$6:$A$79,"=1",asignación!$H$6:$H$79)</f>
        <v>0</v>
      </c>
      <c r="D14" s="15">
        <f>SUMIF(asignación!$A$6:$A$79,"=2",asignación!$H$6:$H$79)</f>
        <v>0</v>
      </c>
      <c r="E14" s="15">
        <f>SUMIF(asignación!$A$6:$A$79,"=3",asignación!$H$6:$H$79)</f>
        <v>0</v>
      </c>
      <c r="F14" s="15">
        <f>SUMIF(asignación!$A$6:$A$79,"=4",asignación!$H$6:$H$79)</f>
        <v>0</v>
      </c>
      <c r="G14" s="16">
        <f t="shared" si="0"/>
        <v>2965.3423140000009</v>
      </c>
      <c r="H14" s="16">
        <v>2965.3423140000009</v>
      </c>
      <c r="I14" s="17" t="e">
        <f t="shared" si="1"/>
        <v>#DIV/0!</v>
      </c>
      <c r="J14" s="18" t="e">
        <f t="shared" si="1"/>
        <v>#DIV/0!</v>
      </c>
      <c r="K14" s="18" t="e">
        <f t="shared" si="1"/>
        <v>#DIV/0!</v>
      </c>
      <c r="L14" s="18" t="e">
        <f t="shared" si="1"/>
        <v>#DIV/0!</v>
      </c>
      <c r="M14" s="35">
        <f>IF(G14&gt;0,G14/G$8,"")</f>
        <v>8.4675680011422075E-2</v>
      </c>
      <c r="N14" s="19">
        <f>H14/H$10</f>
        <v>0.12049438053941411</v>
      </c>
      <c r="P14" s="7"/>
    </row>
    <row r="15" spans="1:16" ht="13.15" customHeight="1" x14ac:dyDescent="0.2">
      <c r="A15" s="79" t="s">
        <v>48</v>
      </c>
      <c r="B15" s="31" t="s">
        <v>0</v>
      </c>
      <c r="C15" s="8">
        <f>SUMIF(asignación!$A$6:$A$79,"=1",asignación!$I$6:$I$79)</f>
        <v>0</v>
      </c>
      <c r="D15" s="9">
        <f>SUMIF(asignación!$A$6:$A$79,"=2",asignación!$I$6:$I$79)</f>
        <v>0</v>
      </c>
      <c r="E15" s="9">
        <f>SUMIF(asignación!$A$6:$A$79,"=3",asignación!$I$6:$I$79)</f>
        <v>0</v>
      </c>
      <c r="F15" s="9">
        <f>SUMIF(asignación!$A$6:$A$79,"=4",asignación!$I$6:$I$79)</f>
        <v>0</v>
      </c>
      <c r="G15" s="10">
        <f t="shared" si="0"/>
        <v>23706</v>
      </c>
      <c r="H15" s="10">
        <v>23706</v>
      </c>
      <c r="I15" s="11"/>
      <c r="J15" s="12"/>
      <c r="K15" s="12"/>
      <c r="L15" s="12"/>
      <c r="M15" s="44"/>
      <c r="N15" s="26"/>
      <c r="P15" s="7"/>
    </row>
    <row r="16" spans="1:16" x14ac:dyDescent="0.2">
      <c r="A16" s="80"/>
      <c r="B16" s="33" t="s">
        <v>2</v>
      </c>
      <c r="C16" s="14">
        <f>SUMIF(asignación!$A$6:$A$79,"=1",asignación!$J$6:$J$79)</f>
        <v>0</v>
      </c>
      <c r="D16" s="15">
        <f>SUMIF(asignación!$A$6:$A$79,"=2",asignación!$J$6:$J$79)</f>
        <v>0</v>
      </c>
      <c r="E16" s="15">
        <f>SUMIF(asignación!$A$6:$A$79,"=3",asignación!$J$6:$J$79)</f>
        <v>0</v>
      </c>
      <c r="F16" s="15">
        <f>SUMIF(asignación!$A$6:$A$79,"=4",asignación!$J$6:$J$79)</f>
        <v>0</v>
      </c>
      <c r="G16" s="16">
        <f t="shared" si="0"/>
        <v>7432</v>
      </c>
      <c r="H16" s="16">
        <v>7432</v>
      </c>
      <c r="I16" s="17" t="e">
        <f t="shared" ref="I16:L18" si="2">C16/C$15</f>
        <v>#DIV/0!</v>
      </c>
      <c r="J16" s="18" t="e">
        <f t="shared" si="2"/>
        <v>#DIV/0!</v>
      </c>
      <c r="K16" s="18" t="e">
        <f t="shared" si="2"/>
        <v>#DIV/0!</v>
      </c>
      <c r="L16" s="18" t="e">
        <f t="shared" si="2"/>
        <v>#DIV/0!</v>
      </c>
      <c r="M16" s="44">
        <f>IF(G16&gt;0,G16/G$8,"")</f>
        <v>0.21222158766419189</v>
      </c>
      <c r="N16" s="19">
        <f>H16/H$15</f>
        <v>0.31350712899687844</v>
      </c>
      <c r="P16" s="7"/>
    </row>
    <row r="17" spans="1:18" x14ac:dyDescent="0.2">
      <c r="A17" s="80"/>
      <c r="B17" s="70" t="s">
        <v>31</v>
      </c>
      <c r="C17" s="14">
        <f>SUMIF(asignación!$A$6:$A$79,"=1",asignación!$K$6:$K$79)</f>
        <v>0</v>
      </c>
      <c r="D17" s="15">
        <f>SUMIF(asignación!$A$6:$A$79,"=2",asignación!$K$6:$K$79)</f>
        <v>0</v>
      </c>
      <c r="E17" s="15">
        <f>SUMIF(asignación!$A$6:$A$79,"=3",asignación!$K$6:$K$79)</f>
        <v>0</v>
      </c>
      <c r="F17" s="15">
        <f>SUMIF(asignación!$A$6:$A$79,"=4",asignación!$K$6:$K$79)</f>
        <v>0</v>
      </c>
      <c r="G17" s="16">
        <f t="shared" si="0"/>
        <v>1569</v>
      </c>
      <c r="H17" s="16">
        <v>1569</v>
      </c>
      <c r="I17" s="17" t="e">
        <f t="shared" si="2"/>
        <v>#DIV/0!</v>
      </c>
      <c r="J17" s="18" t="e">
        <f t="shared" si="2"/>
        <v>#DIV/0!</v>
      </c>
      <c r="K17" s="18" t="e">
        <f t="shared" si="2"/>
        <v>#DIV/0!</v>
      </c>
      <c r="L17" s="18" t="e">
        <f t="shared" si="2"/>
        <v>#DIV/0!</v>
      </c>
      <c r="M17" s="44">
        <f>IF(G17&gt;0,G17/G$8,"")</f>
        <v>4.4802969731581953E-2</v>
      </c>
      <c r="N17" s="19">
        <f>H17/H$15</f>
        <v>6.6185775752973935E-2</v>
      </c>
      <c r="P17" s="7"/>
    </row>
    <row r="18" spans="1:18" ht="13.5" thickBot="1" x14ac:dyDescent="0.25">
      <c r="A18" s="81"/>
      <c r="B18" s="34" t="s">
        <v>32</v>
      </c>
      <c r="C18" s="20">
        <f>SUMIF(asignación!$A$6:$A$79,"=1",asignación!$L$6:$L$79)</f>
        <v>0</v>
      </c>
      <c r="D18" s="21">
        <f>SUMIF(asignación!$A$6:$A$79,"=2",asignación!$L$6:$L$79)</f>
        <v>0</v>
      </c>
      <c r="E18" s="21">
        <f>SUMIF(asignación!$A$6:$A$79,"=3",asignación!$L$6:$L$79)</f>
        <v>0</v>
      </c>
      <c r="F18" s="21">
        <f>SUMIF(asignación!$A$6:$A$79,"=4",asignación!$L$6:$L$79)</f>
        <v>0</v>
      </c>
      <c r="G18" s="22">
        <f t="shared" si="0"/>
        <v>14705</v>
      </c>
      <c r="H18" s="22">
        <v>14705</v>
      </c>
      <c r="I18" s="23" t="e">
        <f t="shared" si="2"/>
        <v>#DIV/0!</v>
      </c>
      <c r="J18" s="24" t="e">
        <f t="shared" si="2"/>
        <v>#DIV/0!</v>
      </c>
      <c r="K18" s="24" t="e">
        <f t="shared" si="2"/>
        <v>#DIV/0!</v>
      </c>
      <c r="L18" s="24" t="e">
        <f t="shared" si="2"/>
        <v>#DIV/0!</v>
      </c>
      <c r="M18" s="44">
        <f>IF(G18&gt;0,G18/G$8,"")</f>
        <v>0.4199029126213592</v>
      </c>
      <c r="N18" s="25">
        <f>H18/H$15</f>
        <v>0.6203070952501476</v>
      </c>
      <c r="P18" s="7"/>
    </row>
    <row r="19" spans="1:18" ht="13.15" customHeight="1" x14ac:dyDescent="0.2">
      <c r="A19" s="79" t="s">
        <v>49</v>
      </c>
      <c r="B19" s="31" t="s">
        <v>0</v>
      </c>
      <c r="C19" s="8">
        <f>SUMIF(asignación!$A$6:$A$79,"=1",asignación!$M$6:$M$79)</f>
        <v>0</v>
      </c>
      <c r="D19" s="9">
        <f>SUMIF(asignación!$A$6:$A$79,"=2",asignación!$M$6:$M$79)</f>
        <v>0</v>
      </c>
      <c r="E19" s="9">
        <f>SUMIF(asignación!$A$6:$A$79,"=3",asignación!$M$6:$M$79)</f>
        <v>0</v>
      </c>
      <c r="F19" s="9">
        <f>SUMIF(asignación!$A$6:$A$79,"=4",asignación!$M$6:$M$79)</f>
        <v>0</v>
      </c>
      <c r="G19" s="10">
        <f t="shared" si="0"/>
        <v>19190</v>
      </c>
      <c r="H19" s="10">
        <v>19190</v>
      </c>
      <c r="I19" s="11"/>
      <c r="J19" s="12"/>
      <c r="K19" s="12"/>
      <c r="L19" s="12"/>
      <c r="M19" s="45"/>
      <c r="N19" s="26"/>
      <c r="P19" s="7"/>
    </row>
    <row r="20" spans="1:18" x14ac:dyDescent="0.2">
      <c r="A20" s="80"/>
      <c r="B20" s="33" t="s">
        <v>2</v>
      </c>
      <c r="C20" s="14">
        <f>SUMIF(asignación!$A$6:$A$79,"=1",asignación!$N$6:$N$79)</f>
        <v>0</v>
      </c>
      <c r="D20" s="15">
        <f>SUMIF(asignación!$A$6:$A$79,"=2",asignación!$N$6:$N$79)</f>
        <v>0</v>
      </c>
      <c r="E20" s="15">
        <f>SUMIF(asignación!$A$6:$A$79,"=3",asignación!$N$6:$N$79)</f>
        <v>0</v>
      </c>
      <c r="F20" s="15">
        <f>SUMIF(asignación!$A$6:$A$79,"=4",asignación!$N$6:$N$79)</f>
        <v>0</v>
      </c>
      <c r="G20" s="16">
        <f t="shared" si="0"/>
        <v>5988</v>
      </c>
      <c r="H20" s="16">
        <v>5988</v>
      </c>
      <c r="I20" s="17" t="e">
        <f t="shared" ref="I20:L22" si="3">C20/C$19</f>
        <v>#DIV/0!</v>
      </c>
      <c r="J20" s="18" t="e">
        <f t="shared" si="3"/>
        <v>#DIV/0!</v>
      </c>
      <c r="K20" s="18" t="e">
        <f t="shared" si="3"/>
        <v>#DIV/0!</v>
      </c>
      <c r="L20" s="18" t="e">
        <f t="shared" si="3"/>
        <v>#DIV/0!</v>
      </c>
      <c r="M20" s="44">
        <f>IF(G20&gt;0,G20/G$8,"")</f>
        <v>0.17098800685322674</v>
      </c>
      <c r="N20" s="19">
        <f>H20/H$19</f>
        <v>0.31203751954142783</v>
      </c>
      <c r="P20" s="7"/>
    </row>
    <row r="21" spans="1:18" x14ac:dyDescent="0.2">
      <c r="A21" s="80"/>
      <c r="B21" s="70" t="s">
        <v>31</v>
      </c>
      <c r="C21" s="14">
        <f>SUMIF(asignación!$A$6:$A$79,"=1",asignación!$O$6:$O$79)</f>
        <v>0</v>
      </c>
      <c r="D21" s="15">
        <f>SUMIF(asignación!$A$6:$A$79,"=2",asignación!$O$6:$O$79)</f>
        <v>0</v>
      </c>
      <c r="E21" s="15">
        <f>SUMIF(asignación!$A$6:$A$79,"=3",asignación!$O$6:$O$79)</f>
        <v>0</v>
      </c>
      <c r="F21" s="15">
        <f>SUMIF(asignación!$A$6:$A$79,"=4",asignación!$O$6:$O$79)</f>
        <v>0</v>
      </c>
      <c r="G21" s="16">
        <f t="shared" si="0"/>
        <v>1255</v>
      </c>
      <c r="H21" s="16">
        <v>1255</v>
      </c>
      <c r="I21" s="17" t="e">
        <f t="shared" si="3"/>
        <v>#DIV/0!</v>
      </c>
      <c r="J21" s="18" t="e">
        <f t="shared" si="3"/>
        <v>#DIV/0!</v>
      </c>
      <c r="K21" s="18" t="e">
        <f t="shared" si="3"/>
        <v>#DIV/0!</v>
      </c>
      <c r="L21" s="18" t="e">
        <f t="shared" si="3"/>
        <v>#DIV/0!</v>
      </c>
      <c r="M21" s="44">
        <f>IF(G21&gt;0,G21/G$8,"")</f>
        <v>3.5836664762992576E-2</v>
      </c>
      <c r="N21" s="19">
        <f>H21/H$19</f>
        <v>6.5398645127670657E-2</v>
      </c>
      <c r="P21" s="7"/>
    </row>
    <row r="22" spans="1:18" ht="13.5" thickBot="1" x14ac:dyDescent="0.25">
      <c r="A22" s="81"/>
      <c r="B22" s="34" t="s">
        <v>32</v>
      </c>
      <c r="C22" s="20">
        <f>SUMIF(asignación!$A$6:$A$79,"=1",asignación!$P$6:$P$79)</f>
        <v>0</v>
      </c>
      <c r="D22" s="21">
        <f>SUMIF(asignación!$A$6:$A$79,"=2",asignación!$P$6:$P$79)</f>
        <v>0</v>
      </c>
      <c r="E22" s="21">
        <f>SUMIF(asignación!$A$6:$A$79,"=3",asignación!$P$6:$P$79)</f>
        <v>0</v>
      </c>
      <c r="F22" s="21">
        <f>SUMIF(asignación!$A$6:$A$79,"=4",asignación!$P$6:$P$79)</f>
        <v>0</v>
      </c>
      <c r="G22" s="22">
        <f t="shared" si="0"/>
        <v>11947</v>
      </c>
      <c r="H22" s="22">
        <v>11947</v>
      </c>
      <c r="I22" s="23" t="e">
        <f t="shared" si="3"/>
        <v>#DIV/0!</v>
      </c>
      <c r="J22" s="24" t="e">
        <f t="shared" si="3"/>
        <v>#DIV/0!</v>
      </c>
      <c r="K22" s="24" t="e">
        <f t="shared" si="3"/>
        <v>#DIV/0!</v>
      </c>
      <c r="L22" s="24" t="e">
        <f t="shared" si="3"/>
        <v>#DIV/0!</v>
      </c>
      <c r="M22" s="35">
        <f>IF(G22&gt;0,G22/G$8,"")</f>
        <v>0.34114791547687034</v>
      </c>
      <c r="N22" s="25">
        <f>H22/H$19</f>
        <v>0.62256383533090154</v>
      </c>
      <c r="P22" s="7"/>
    </row>
    <row r="23" spans="1:18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ht="15.75" x14ac:dyDescent="0.25">
      <c r="A24" s="1" t="s">
        <v>50</v>
      </c>
    </row>
    <row r="25" spans="1:18" x14ac:dyDescent="0.2">
      <c r="A25" s="78" t="s">
        <v>51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</row>
    <row r="26" spans="1:18" x14ac:dyDescent="0.2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18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18" x14ac:dyDescent="0.2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18" x14ac:dyDescent="0.2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18" x14ac:dyDescent="0.2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</sheetData>
  <sheetProtection sheet="1" selectLockedCells="1"/>
  <protectedRanges>
    <protectedRange sqref="A3:B3" name="Range1_1"/>
    <protectedRange sqref="I6:L6 C6:F6" name="Range1_2"/>
  </protectedRanges>
  <mergeCells count="8">
    <mergeCell ref="A3:F4"/>
    <mergeCell ref="A25:R30"/>
    <mergeCell ref="A15:A18"/>
    <mergeCell ref="A19:A22"/>
    <mergeCell ref="A10:A14"/>
    <mergeCell ref="I6:N6"/>
    <mergeCell ref="A8:A9"/>
    <mergeCell ref="C6:H6"/>
  </mergeCells>
  <phoneticPr fontId="2" type="noConversion"/>
  <conditionalFormatting sqref="N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Jeff Simonetti</cp:lastModifiedBy>
  <cp:lastPrinted>2017-04-20T07:56:20Z</cp:lastPrinted>
  <dcterms:created xsi:type="dcterms:W3CDTF">2009-06-26T00:03:19Z</dcterms:created>
  <dcterms:modified xsi:type="dcterms:W3CDTF">2021-10-20T10:14:31Z</dcterms:modified>
</cp:coreProperties>
</file>